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9570" windowHeight="1110" activeTab="0"/>
  </bookViews>
  <sheets>
    <sheet name="FRANCES" sheetId="1" r:id="rId1"/>
    <sheet name="Hoja1" sheetId="2" r:id="rId2"/>
  </sheets>
  <definedNames>
    <definedName name="_Fill" hidden="1">'FRANCES'!$A$125:$A$204</definedName>
    <definedName name="_Regression_Int" localSheetId="0" hidden="1">1</definedName>
    <definedName name="_xlnm.Print_Area" localSheetId="0">'FRANCES'!$A$25:$E$205</definedName>
    <definedName name="Imprimir_área_IM" localSheetId="0">'FRANCES'!$A$25:$E$205</definedName>
    <definedName name="Imprimir_títulos_IM" localSheetId="0">'FRANCES'!$8:$9</definedName>
    <definedName name="_xlnm.Print_Titles" localSheetId="0">'FRANCES'!$3:$9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<sst xmlns="http://schemas.openxmlformats.org/spreadsheetml/2006/main" count="50" uniqueCount="47">
  <si>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</t>
  </si>
  <si>
    <t xml:space="preserve">  INTERES ANUAL:</t>
  </si>
  <si>
    <t>INTERES MENSUAL:</t>
  </si>
  <si>
    <t xml:space="preserve">        CAPITAL:</t>
  </si>
  <si>
    <t xml:space="preserve">         CUOTAS:</t>
  </si>
  <si>
    <t>INTERES</t>
  </si>
  <si>
    <t>CAPITAL</t>
  </si>
  <si>
    <t>TOTAL</t>
  </si>
  <si>
    <t>SALDO</t>
  </si>
  <si>
    <t xml:space="preserve">             </t>
  </si>
  <si>
    <t>Cuota</t>
  </si>
  <si>
    <t>SEGUROS VIDA</t>
  </si>
  <si>
    <t>TOTAL CUOTA</t>
  </si>
  <si>
    <t>TASAS</t>
  </si>
  <si>
    <t>Gtos adm</t>
  </si>
  <si>
    <t xml:space="preserve">    CALCULO DE CUOTAS PRESTAMO HIPOTECARIO - SISTEMA FRANCES</t>
  </si>
  <si>
    <t>Referencias para completar calculo prestamo</t>
  </si>
  <si>
    <t>PRESTAMO</t>
  </si>
  <si>
    <t>Con Destino</t>
  </si>
  <si>
    <t>Sin Destino</t>
  </si>
  <si>
    <t>Badlar + 2%</t>
  </si>
  <si>
    <t>Badlar + 3%</t>
  </si>
  <si>
    <t>PLAZO MAX</t>
  </si>
  <si>
    <t>Tomar raferencia tasa badlar publicada en el siguiente link</t>
  </si>
  <si>
    <t>DATOS A COMPLETAR</t>
  </si>
  <si>
    <t>REPORTE SEGÚN DATOS</t>
  </si>
  <si>
    <t>CFT(mensual)</t>
  </si>
  <si>
    <t>CFT(anual)</t>
  </si>
  <si>
    <t xml:space="preserve">Ingreso requerido </t>
  </si>
  <si>
    <t>Seguro incendio</t>
  </si>
  <si>
    <t>Valor minimo inmueble</t>
  </si>
  <si>
    <t>Seguro vida</t>
  </si>
  <si>
    <t>Gastos iniciales</t>
  </si>
  <si>
    <t>Seguro Incendio</t>
  </si>
  <si>
    <t>$3.000 MAX</t>
  </si>
  <si>
    <t>Honorarios Tasacion</t>
  </si>
  <si>
    <t>A convenir</t>
  </si>
  <si>
    <t>Valor Tasacion</t>
  </si>
  <si>
    <t>TOTAL GASTOS INICIO</t>
  </si>
  <si>
    <t>Gastos Bancarios</t>
  </si>
  <si>
    <t>Honorarios Escribano</t>
  </si>
  <si>
    <t>Gastos Administrativos</t>
  </si>
  <si>
    <t>COMPLETAR  LOS CUADROS EN AMARILLO</t>
  </si>
  <si>
    <t>Al inicio y mensual</t>
  </si>
  <si>
    <t>Al inicio y anual</t>
  </si>
  <si>
    <t>Cantidad cheques</t>
  </si>
  <si>
    <t>Por cheque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</si>
</sst>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"/>
    <numFmt numFmtId="198" formatCode="#,##0.000;\-#,##0.000"/>
    <numFmt numFmtId="199" formatCode="#,##0.0000;\-#,##0.0000"/>
    <numFmt numFmtId="200" formatCode="0.000"/>
    <numFmt numFmtId="201" formatCode="[$-C0A]dddd\,\ dd&quot; de &quot;mmmm&quot; de &quot;yyyy"/>
    <numFmt numFmtId="202" formatCode="#,##0.00_ ;\-#,##0.00\ "/>
    <numFmt numFmtId="203" formatCode="0.00000"/>
    <numFmt numFmtId="204" formatCode="0.0%"/>
    <numFmt numFmtId="205" formatCode="0.000%"/>
    <numFmt numFmtId="206" formatCode="0.0000%"/>
    <numFmt numFmtId="207" formatCode="0.000000"/>
  </numFmts>
  <fonts count="57">
    <font>
      <sz val="12"/>
      <name val="Courier"/>
      <family val="0"/>
    </font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20"/>
      <name val="Arial Narrow"/>
      <family val="2"/>
    </font>
    <font>
      <sz val="20"/>
      <name val="Courier"/>
      <family val="3"/>
    </font>
    <font>
      <sz val="12"/>
      <name val="Calibri"/>
      <family val="2"/>
    </font>
    <font>
      <b/>
      <u val="single"/>
      <sz val="18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b/>
      <sz val="12"/>
      <name val="Courier"/>
      <family val="3"/>
    </font>
    <font>
      <sz val="11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ourier"/>
      <family val="3"/>
    </font>
    <font>
      <u val="single"/>
      <sz val="12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ourier"/>
      <family val="3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ourie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96" fontId="0" fillId="0" borderId="0" xfId="0" applyNumberFormat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9" fontId="5" fillId="0" borderId="0" xfId="0" applyNumberFormat="1" applyFont="1" applyFill="1" applyBorder="1" applyAlignment="1" applyProtection="1">
      <alignment horizontal="center"/>
      <protection/>
    </xf>
    <xf numFmtId="9" fontId="0" fillId="33" borderId="13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10" fontId="56" fillId="34" borderId="0" xfId="54" applyNumberFormat="1" applyFont="1" applyFill="1" applyAlignment="1">
      <alignment/>
    </xf>
    <xf numFmtId="0" fontId="0" fillId="35" borderId="14" xfId="0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39" fontId="2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>
      <alignment/>
    </xf>
    <xf numFmtId="39" fontId="5" fillId="0" borderId="15" xfId="0" applyNumberFormat="1" applyFont="1" applyFill="1" applyBorder="1" applyAlignment="1" applyProtection="1">
      <alignment horizontal="center"/>
      <protection/>
    </xf>
    <xf numFmtId="39" fontId="5" fillId="0" borderId="16" xfId="0" applyNumberFormat="1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>
      <alignment horizontal="center"/>
    </xf>
    <xf numFmtId="39" fontId="3" fillId="0" borderId="20" xfId="0" applyNumberFormat="1" applyFont="1" applyBorder="1" applyAlignment="1" applyProtection="1">
      <alignment horizontal="center"/>
      <protection/>
    </xf>
    <xf numFmtId="39" fontId="2" fillId="0" borderId="20" xfId="0" applyNumberFormat="1" applyFont="1" applyBorder="1" applyAlignment="1" applyProtection="1">
      <alignment horizontal="center"/>
      <protection/>
    </xf>
    <xf numFmtId="2" fontId="0" fillId="0" borderId="20" xfId="0" applyNumberFormat="1" applyBorder="1" applyAlignment="1">
      <alignment/>
    </xf>
    <xf numFmtId="0" fontId="0" fillId="34" borderId="0" xfId="0" applyFont="1" applyFill="1" applyBorder="1" applyAlignment="1">
      <alignment/>
    </xf>
    <xf numFmtId="206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205" fontId="0" fillId="34" borderId="0" xfId="54" applyNumberFormat="1" applyFont="1" applyFill="1" applyBorder="1" applyAlignment="1">
      <alignment/>
    </xf>
    <xf numFmtId="39" fontId="5" fillId="2" borderId="21" xfId="0" applyNumberFormat="1" applyFont="1" applyFill="1" applyBorder="1" applyAlignment="1" applyProtection="1">
      <alignment horizontal="center"/>
      <protection/>
    </xf>
    <xf numFmtId="2" fontId="0" fillId="2" borderId="21" xfId="0" applyNumberFormat="1" applyFont="1" applyFill="1" applyBorder="1" applyAlignment="1">
      <alignment/>
    </xf>
    <xf numFmtId="2" fontId="0" fillId="2" borderId="22" xfId="0" applyNumberFormat="1" applyFill="1" applyBorder="1" applyAlignment="1">
      <alignment/>
    </xf>
    <xf numFmtId="39" fontId="2" fillId="34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205" fontId="0" fillId="33" borderId="24" xfId="0" applyNumberFormat="1" applyFill="1" applyBorder="1" applyAlignment="1">
      <alignment/>
    </xf>
    <xf numFmtId="10" fontId="0" fillId="33" borderId="32" xfId="54" applyNumberFormat="1" applyFont="1" applyFill="1" applyBorder="1" applyAlignment="1">
      <alignment/>
    </xf>
    <xf numFmtId="2" fontId="4" fillId="0" borderId="16" xfId="0" applyNumberFormat="1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/>
    </xf>
    <xf numFmtId="194" fontId="0" fillId="33" borderId="32" xfId="50" applyFont="1" applyFill="1" applyBorder="1" applyAlignment="1">
      <alignment/>
    </xf>
    <xf numFmtId="10" fontId="5" fillId="36" borderId="33" xfId="0" applyNumberFormat="1" applyFont="1" applyFill="1" applyBorder="1" applyAlignment="1" applyProtection="1">
      <alignment horizontal="right"/>
      <protection/>
    </xf>
    <xf numFmtId="3" fontId="5" fillId="36" borderId="34" xfId="0" applyNumberFormat="1" applyFont="1" applyFill="1" applyBorder="1" applyAlignment="1" applyProtection="1">
      <alignment horizontal="right"/>
      <protection/>
    </xf>
    <xf numFmtId="0" fontId="5" fillId="36" borderId="35" xfId="0" applyFont="1" applyFill="1" applyBorder="1" applyAlignment="1" applyProtection="1">
      <alignment horizontal="right"/>
      <protection/>
    </xf>
    <xf numFmtId="10" fontId="5" fillId="34" borderId="34" xfId="0" applyNumberFormat="1" applyFont="1" applyFill="1" applyBorder="1" applyAlignment="1" applyProtection="1">
      <alignment horizontal="right"/>
      <protection/>
    </xf>
    <xf numFmtId="0" fontId="11" fillId="33" borderId="13" xfId="0" applyFont="1" applyFill="1" applyBorder="1" applyAlignment="1">
      <alignment/>
    </xf>
    <xf numFmtId="0" fontId="11" fillId="0" borderId="0" xfId="0" applyFont="1" applyAlignment="1">
      <alignment/>
    </xf>
    <xf numFmtId="194" fontId="11" fillId="0" borderId="14" xfId="50" applyFont="1" applyBorder="1" applyAlignment="1">
      <alignment/>
    </xf>
    <xf numFmtId="194" fontId="11" fillId="36" borderId="14" xfId="50" applyFont="1" applyFill="1" applyBorder="1" applyAlignment="1">
      <alignment/>
    </xf>
    <xf numFmtId="194" fontId="11" fillId="36" borderId="14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0" fontId="11" fillId="0" borderId="26" xfId="0" applyFont="1" applyBorder="1" applyAlignment="1">
      <alignment/>
    </xf>
    <xf numFmtId="0" fontId="11" fillId="12" borderId="36" xfId="0" applyFont="1" applyFill="1" applyBorder="1" applyAlignment="1">
      <alignment/>
    </xf>
    <xf numFmtId="194" fontId="11" fillId="12" borderId="37" xfId="50" applyFont="1" applyFill="1" applyBorder="1" applyAlignment="1">
      <alignment/>
    </xf>
    <xf numFmtId="0" fontId="0" fillId="0" borderId="25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11" fillId="0" borderId="40" xfId="0" applyFont="1" applyBorder="1" applyAlignment="1">
      <alignment vertical="center"/>
    </xf>
    <xf numFmtId="0" fontId="0" fillId="0" borderId="41" xfId="0" applyBorder="1" applyAlignment="1">
      <alignment/>
    </xf>
    <xf numFmtId="0" fontId="0" fillId="36" borderId="40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10" borderId="0" xfId="0" applyFill="1" applyAlignment="1">
      <alignment/>
    </xf>
    <xf numFmtId="2" fontId="0" fillId="10" borderId="0" xfId="0" applyNumberFormat="1" applyFill="1" applyAlignment="1">
      <alignment/>
    </xf>
    <xf numFmtId="39" fontId="5" fillId="2" borderId="42" xfId="0" applyNumberFormat="1" applyFont="1" applyFill="1" applyBorder="1" applyAlignment="1" applyProtection="1">
      <alignment horizontal="center"/>
      <protection/>
    </xf>
    <xf numFmtId="39" fontId="5" fillId="10" borderId="13" xfId="0" applyNumberFormat="1" applyFont="1" applyFill="1" applyBorder="1" applyAlignment="1" applyProtection="1">
      <alignment horizontal="center"/>
      <protection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41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39" fontId="6" fillId="0" borderId="43" xfId="0" applyNumberFormat="1" applyFont="1" applyBorder="1" applyAlignment="1" applyProtection="1">
      <alignment horizontal="center" vertical="center"/>
      <protection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36" fillId="0" borderId="46" xfId="0" applyFont="1" applyFill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3" fillId="12" borderId="24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10"/>
  <sheetViews>
    <sheetView showGridLines="0" tabSelected="1" zoomScale="102" zoomScaleNormal="102" zoomScalePageLayoutView="0" workbookViewId="0" topLeftCell="B7">
      <selection activeCell="I25" sqref="I25"/>
    </sheetView>
  </sheetViews>
  <sheetFormatPr defaultColWidth="9.796875" defaultRowHeight="15"/>
  <cols>
    <col min="1" max="1" width="12.3984375" style="6" customWidth="1"/>
    <col min="2" max="2" width="13.796875" style="6" customWidth="1"/>
    <col min="3" max="3" width="9.59765625" style="6" customWidth="1"/>
    <col min="4" max="4" width="13.69921875" style="6" customWidth="1"/>
    <col min="5" max="5" width="9.19921875" style="6" customWidth="1"/>
    <col min="6" max="6" width="14.796875" style="0" customWidth="1"/>
    <col min="7" max="7" width="16.19921875" style="0" customWidth="1"/>
    <col min="8" max="8" width="12.3984375" style="0" customWidth="1"/>
    <col min="9" max="9" width="12.69921875" style="0" customWidth="1"/>
    <col min="10" max="10" width="17.19921875" style="0" customWidth="1"/>
    <col min="11" max="11" width="12.296875" style="0" customWidth="1"/>
    <col min="12" max="12" width="9.796875" style="0" customWidth="1"/>
    <col min="13" max="13" width="7" style="0" customWidth="1"/>
    <col min="14" max="14" width="4.3984375" style="0" customWidth="1"/>
    <col min="15" max="15" width="3.296875" style="0" customWidth="1"/>
  </cols>
  <sheetData>
    <row r="1" spans="1:11" ht="15">
      <c r="A1" s="1" t="s">
        <v>0</v>
      </c>
      <c r="B1" s="7" t="s">
        <v>9</v>
      </c>
      <c r="C1" s="10"/>
      <c r="D1" s="11"/>
      <c r="J1" s="12"/>
      <c r="K1" s="13"/>
    </row>
    <row r="2" spans="1:10" ht="15.75" thickBot="1">
      <c r="A2" s="1"/>
      <c r="B2" s="7"/>
      <c r="C2" s="10"/>
      <c r="D2" s="11"/>
      <c r="J2" s="76"/>
    </row>
    <row r="3" spans="1:10" ht="15">
      <c r="A3" s="42"/>
      <c r="B3" s="43"/>
      <c r="C3" s="44"/>
      <c r="D3" s="43"/>
      <c r="E3" s="45"/>
      <c r="F3" s="104" t="s">
        <v>32</v>
      </c>
      <c r="G3" s="105"/>
      <c r="H3" s="106"/>
      <c r="I3" s="88"/>
      <c r="J3" s="107" t="s">
        <v>42</v>
      </c>
    </row>
    <row r="4" spans="1:10" ht="23.25">
      <c r="A4" s="46" t="s">
        <v>16</v>
      </c>
      <c r="B4" s="47"/>
      <c r="C4" s="5"/>
      <c r="D4" s="47"/>
      <c r="E4" s="48"/>
      <c r="F4" s="81" t="s">
        <v>31</v>
      </c>
      <c r="G4" s="77">
        <f>C18*0.058/100</f>
        <v>1916.7840000000003</v>
      </c>
      <c r="H4" s="85" t="s">
        <v>43</v>
      </c>
      <c r="I4" s="54"/>
      <c r="J4" s="108"/>
    </row>
    <row r="5" spans="1:10" ht="15">
      <c r="A5" s="49"/>
      <c r="B5" s="47"/>
      <c r="C5" s="8" t="s">
        <v>0</v>
      </c>
      <c r="D5" s="47"/>
      <c r="E5" s="48"/>
      <c r="F5" s="81" t="s">
        <v>33</v>
      </c>
      <c r="G5" s="77">
        <f>G10*0.045%</f>
        <v>1350</v>
      </c>
      <c r="H5" s="85" t="s">
        <v>44</v>
      </c>
      <c r="I5" s="54"/>
      <c r="J5" s="108"/>
    </row>
    <row r="6" spans="1:10" ht="15">
      <c r="A6" s="50" t="s">
        <v>17</v>
      </c>
      <c r="B6" s="20" t="s">
        <v>13</v>
      </c>
      <c r="C6" s="21" t="s">
        <v>22</v>
      </c>
      <c r="D6" s="47"/>
      <c r="E6" s="48"/>
      <c r="F6" s="81" t="s">
        <v>35</v>
      </c>
      <c r="G6" s="78">
        <v>4500</v>
      </c>
      <c r="H6" s="85" t="s">
        <v>34</v>
      </c>
      <c r="I6" s="54"/>
      <c r="J6" s="108"/>
    </row>
    <row r="7" spans="1:10" ht="15">
      <c r="A7" s="50" t="s">
        <v>18</v>
      </c>
      <c r="B7" s="22" t="s">
        <v>20</v>
      </c>
      <c r="C7" s="19">
        <v>180</v>
      </c>
      <c r="D7" s="5"/>
      <c r="E7" s="48"/>
      <c r="F7" s="81" t="s">
        <v>40</v>
      </c>
      <c r="G7" s="78">
        <v>45000</v>
      </c>
      <c r="H7" s="85" t="s">
        <v>36</v>
      </c>
      <c r="I7" s="89" t="s">
        <v>45</v>
      </c>
      <c r="J7" s="108"/>
    </row>
    <row r="8" spans="1:10" ht="15">
      <c r="A8" s="50" t="s">
        <v>19</v>
      </c>
      <c r="B8" s="22" t="s">
        <v>21</v>
      </c>
      <c r="C8" s="19">
        <v>120</v>
      </c>
      <c r="D8" s="47"/>
      <c r="E8" s="48"/>
      <c r="F8" s="81" t="s">
        <v>39</v>
      </c>
      <c r="G8" s="77">
        <f>22*I8</f>
        <v>0</v>
      </c>
      <c r="H8" s="85" t="s">
        <v>46</v>
      </c>
      <c r="I8" s="91">
        <v>0</v>
      </c>
      <c r="J8" s="108"/>
    </row>
    <row r="9" spans="1:10" ht="15">
      <c r="A9" s="84" t="s">
        <v>23</v>
      </c>
      <c r="B9" s="11"/>
      <c r="C9" s="11"/>
      <c r="D9" s="48"/>
      <c r="E9" s="54"/>
      <c r="F9" s="81" t="s">
        <v>41</v>
      </c>
      <c r="G9" s="77">
        <v>150</v>
      </c>
      <c r="H9" s="85" t="s">
        <v>43</v>
      </c>
      <c r="I9" s="54"/>
      <c r="J9" s="108"/>
    </row>
    <row r="10" spans="1:10" ht="15">
      <c r="A10" s="49"/>
      <c r="B10" s="47"/>
      <c r="C10" s="47"/>
      <c r="D10" s="47"/>
      <c r="E10" s="48"/>
      <c r="F10" s="81" t="s">
        <v>37</v>
      </c>
      <c r="G10" s="79">
        <v>3000000</v>
      </c>
      <c r="H10" s="86"/>
      <c r="I10" s="54"/>
      <c r="J10" s="108"/>
    </row>
    <row r="11" spans="1:12" ht="15.75" thickBot="1">
      <c r="A11" s="51"/>
      <c r="B11" s="52"/>
      <c r="C11" s="52"/>
      <c r="D11" s="52"/>
      <c r="E11" s="53"/>
      <c r="F11" s="82" t="s">
        <v>38</v>
      </c>
      <c r="G11" s="83">
        <f>G4+G5+G6+G7+G9+G8</f>
        <v>52916.784</v>
      </c>
      <c r="H11" s="87"/>
      <c r="I11" s="90"/>
      <c r="J11" s="109"/>
      <c r="K11" s="17"/>
      <c r="L11" s="18"/>
    </row>
    <row r="13" ht="15.75" thickBot="1"/>
    <row r="14" spans="1:12" ht="30" customHeight="1" thickBot="1" thickTop="1">
      <c r="A14" s="101" t="s">
        <v>15</v>
      </c>
      <c r="B14" s="102"/>
      <c r="C14" s="102"/>
      <c r="D14" s="102"/>
      <c r="E14" s="102"/>
      <c r="F14" s="102"/>
      <c r="G14" s="102"/>
      <c r="H14" s="102"/>
      <c r="I14" s="103"/>
      <c r="K14" s="100"/>
      <c r="L14" s="100"/>
    </row>
    <row r="15" spans="1:12" ht="21.75" customHeight="1" thickBot="1">
      <c r="A15" s="42"/>
      <c r="B15" s="60" t="s">
        <v>24</v>
      </c>
      <c r="C15" s="61"/>
      <c r="D15" s="45"/>
      <c r="E15" s="43"/>
      <c r="F15" s="62" t="s">
        <v>25</v>
      </c>
      <c r="G15" s="62"/>
      <c r="H15" s="55"/>
      <c r="I15" s="56"/>
      <c r="K15" s="34"/>
      <c r="L15" s="35"/>
    </row>
    <row r="16" spans="1:12" ht="16.5" thickBot="1">
      <c r="A16" s="49"/>
      <c r="B16" s="2" t="s">
        <v>1</v>
      </c>
      <c r="C16" s="71">
        <v>0.3638</v>
      </c>
      <c r="D16" s="48"/>
      <c r="E16" s="47"/>
      <c r="F16" s="69" t="s">
        <v>28</v>
      </c>
      <c r="G16" s="70">
        <f>I25/0.3</f>
        <v>342419.126810478</v>
      </c>
      <c r="H16" s="14"/>
      <c r="I16" s="26"/>
      <c r="K16" s="36"/>
      <c r="L16" s="37"/>
    </row>
    <row r="17" spans="1:12" ht="15.75" thickBot="1">
      <c r="A17" s="49"/>
      <c r="B17" s="3" t="s">
        <v>2</v>
      </c>
      <c r="C17" s="74">
        <f>C16/12</f>
        <v>0.03031666666666667</v>
      </c>
      <c r="D17" s="48"/>
      <c r="E17" s="64"/>
      <c r="F17" s="63" t="s">
        <v>26</v>
      </c>
      <c r="G17" s="66">
        <f>+IRR(I24:I204,)</f>
        <v>0.03150502826387336</v>
      </c>
      <c r="H17" s="14"/>
      <c r="I17" s="68"/>
      <c r="K17" s="36"/>
      <c r="L17" s="36"/>
    </row>
    <row r="18" spans="1:9" ht="15.75" thickBot="1">
      <c r="A18" s="49"/>
      <c r="B18" s="3" t="s">
        <v>3</v>
      </c>
      <c r="C18" s="72">
        <v>3304800</v>
      </c>
      <c r="D18" s="48"/>
      <c r="E18" s="65"/>
      <c r="F18" s="16" t="s">
        <v>27</v>
      </c>
      <c r="G18" s="67">
        <f>(1+G17)^12-1</f>
        <v>0.45096251365448103</v>
      </c>
      <c r="I18" s="57"/>
    </row>
    <row r="19" spans="1:12" ht="15.75" thickBot="1">
      <c r="A19" s="49"/>
      <c r="B19" s="4" t="s">
        <v>4</v>
      </c>
      <c r="C19" s="73">
        <v>180</v>
      </c>
      <c r="D19" s="48"/>
      <c r="F19" s="75" t="s">
        <v>30</v>
      </c>
      <c r="G19" s="70">
        <f>C18/0.7</f>
        <v>4721142.857142857</v>
      </c>
      <c r="H19" s="14"/>
      <c r="I19" s="57"/>
      <c r="J19" s="93"/>
      <c r="K19" s="93"/>
      <c r="L19" s="93"/>
    </row>
    <row r="20" spans="1:12" ht="14.25" customHeight="1" thickBot="1">
      <c r="A20" s="51"/>
      <c r="B20" s="52"/>
      <c r="C20" s="52"/>
      <c r="D20" s="53"/>
      <c r="E20" s="47"/>
      <c r="F20" s="14"/>
      <c r="G20" s="14"/>
      <c r="H20" s="14"/>
      <c r="I20" s="57"/>
      <c r="J20" s="93"/>
      <c r="K20" s="93"/>
      <c r="L20" s="93"/>
    </row>
    <row r="21" spans="1:12" ht="0.75" customHeight="1" thickBot="1">
      <c r="A21" s="49"/>
      <c r="B21" s="47"/>
      <c r="C21" s="47"/>
      <c r="D21" s="47"/>
      <c r="E21" s="47"/>
      <c r="F21" s="14"/>
      <c r="G21" s="14"/>
      <c r="H21" s="14"/>
      <c r="I21" s="57"/>
      <c r="J21" s="93"/>
      <c r="K21" s="93"/>
      <c r="L21" s="93"/>
    </row>
    <row r="22" spans="1:12" ht="15.75" customHeight="1" hidden="1" thickBot="1">
      <c r="A22" s="51"/>
      <c r="B22" s="52"/>
      <c r="C22" s="52"/>
      <c r="D22" s="52"/>
      <c r="E22" s="52"/>
      <c r="F22" s="58"/>
      <c r="G22" s="58"/>
      <c r="H22" s="58"/>
      <c r="I22" s="59"/>
      <c r="J22" s="93"/>
      <c r="K22" s="93"/>
      <c r="L22" s="93"/>
    </row>
    <row r="23" spans="1:12" ht="15.75" thickBot="1">
      <c r="A23" s="27" t="s">
        <v>10</v>
      </c>
      <c r="B23" s="25" t="s">
        <v>5</v>
      </c>
      <c r="C23" s="25" t="s">
        <v>6</v>
      </c>
      <c r="D23" s="25" t="s">
        <v>7</v>
      </c>
      <c r="E23" s="25" t="s">
        <v>8</v>
      </c>
      <c r="F23" s="25" t="s">
        <v>11</v>
      </c>
      <c r="G23" s="25" t="s">
        <v>29</v>
      </c>
      <c r="H23" s="25" t="s">
        <v>14</v>
      </c>
      <c r="I23" s="95" t="s">
        <v>12</v>
      </c>
      <c r="J23" s="96"/>
      <c r="K23" s="97"/>
      <c r="L23" s="93"/>
    </row>
    <row r="24" spans="1:12" ht="15">
      <c r="A24" s="28">
        <v>0</v>
      </c>
      <c r="B24" s="15"/>
      <c r="C24" s="15"/>
      <c r="D24" s="15"/>
      <c r="E24" s="15"/>
      <c r="F24" s="15"/>
      <c r="G24" s="15"/>
      <c r="H24" s="15">
        <f>+G11</f>
        <v>52916.784</v>
      </c>
      <c r="I24" s="38">
        <f>-(C18-H24)</f>
        <v>-3251883.216</v>
      </c>
      <c r="J24" s="93"/>
      <c r="K24" s="98"/>
      <c r="L24" s="93"/>
    </row>
    <row r="25" spans="1:12" ht="15.75" thickBot="1">
      <c r="A25" s="29">
        <v>1</v>
      </c>
      <c r="B25" s="23">
        <f aca="true" t="shared" si="0" ref="B25:B56">IF(A25&gt;$C$19," ",(IPMT($C$17,A25,$C$19,$C$18,0,$A$1))*-1)</f>
        <v>100190.52</v>
      </c>
      <c r="C25" s="23">
        <f aca="true" t="shared" si="1" ref="C25:C63">IF(A25&gt;$C$19," ",(PPMT($C$17,A25,$C$19,$C$18,0,$A$1))*-1)</f>
        <v>465.7041515512877</v>
      </c>
      <c r="D25" s="41">
        <f>C25+B25</f>
        <v>100656.22415155129</v>
      </c>
      <c r="E25" s="23">
        <f>(C$18-C25)</f>
        <v>3304334.2958484488</v>
      </c>
      <c r="F25" s="24">
        <f>E25*0.058/100</f>
        <v>1916.5138915921002</v>
      </c>
      <c r="G25" s="24"/>
      <c r="H25" s="24">
        <f aca="true" t="shared" si="2" ref="H25:H56">IF($C$19&lt;A25,0,153)</f>
        <v>153</v>
      </c>
      <c r="I25" s="39">
        <f aca="true" t="shared" si="3" ref="I25:I56">IF(D25=0,0,IF(A25=$C$19,(SUM(F25,H25,D25)),(SUM(G25,D25,F25,H25))))</f>
        <v>102725.73804314338</v>
      </c>
      <c r="J25" s="94"/>
      <c r="K25" s="99"/>
      <c r="L25" s="93"/>
    </row>
    <row r="26" spans="1:12" ht="15">
      <c r="A26" s="29">
        <v>2</v>
      </c>
      <c r="B26" s="23">
        <f t="shared" si="0"/>
        <v>100176.40140247214</v>
      </c>
      <c r="C26" s="23">
        <f t="shared" si="1"/>
        <v>479.8227490791506</v>
      </c>
      <c r="D26" s="23">
        <f aca="true" t="shared" si="4" ref="D26:D56">C26+B26</f>
        <v>100656.22415155129</v>
      </c>
      <c r="E26" s="23">
        <f aca="true" t="shared" si="5" ref="E26:E57">(E25-C26)</f>
        <v>3303854.4730993696</v>
      </c>
      <c r="F26" s="24">
        <f aca="true" t="shared" si="6" ref="F26:F89">E26*0.058/100</f>
        <v>1916.2355943976345</v>
      </c>
      <c r="G26" s="14"/>
      <c r="H26" s="24">
        <f t="shared" si="2"/>
        <v>153</v>
      </c>
      <c r="I26" s="39">
        <f t="shared" si="3"/>
        <v>102725.45974594892</v>
      </c>
      <c r="J26" s="93"/>
      <c r="K26" s="93"/>
      <c r="L26" s="93"/>
    </row>
    <row r="27" spans="1:12" ht="15">
      <c r="A27" s="29">
        <v>3</v>
      </c>
      <c r="B27" s="23">
        <f t="shared" si="0"/>
        <v>100161.85477612923</v>
      </c>
      <c r="C27" s="23">
        <f t="shared" si="1"/>
        <v>494.369375422067</v>
      </c>
      <c r="D27" s="23">
        <f t="shared" si="4"/>
        <v>100656.2241515513</v>
      </c>
      <c r="E27" s="23">
        <f t="shared" si="5"/>
        <v>3303360.1037239474</v>
      </c>
      <c r="F27" s="24">
        <f t="shared" si="6"/>
        <v>1915.9488601598898</v>
      </c>
      <c r="G27" s="14"/>
      <c r="H27" s="24">
        <f t="shared" si="2"/>
        <v>153</v>
      </c>
      <c r="I27" s="39">
        <f t="shared" si="3"/>
        <v>102725.17301171119</v>
      </c>
      <c r="J27" s="93"/>
      <c r="K27" s="93"/>
      <c r="L27" s="93"/>
    </row>
    <row r="28" spans="1:12" ht="15">
      <c r="A28" s="29">
        <v>4</v>
      </c>
      <c r="B28" s="23">
        <f t="shared" si="0"/>
        <v>100146.86714456434</v>
      </c>
      <c r="C28" s="23">
        <f t="shared" si="1"/>
        <v>509.3570069869457</v>
      </c>
      <c r="D28" s="23">
        <f t="shared" si="4"/>
        <v>100656.22415155129</v>
      </c>
      <c r="E28" s="23">
        <f t="shared" si="5"/>
        <v>3302850.7467169603</v>
      </c>
      <c r="F28" s="24">
        <f t="shared" si="6"/>
        <v>1915.653433095837</v>
      </c>
      <c r="G28" s="14"/>
      <c r="H28" s="24">
        <f t="shared" si="2"/>
        <v>153</v>
      </c>
      <c r="I28" s="39">
        <f t="shared" si="3"/>
        <v>102724.87758464713</v>
      </c>
      <c r="J28" s="93"/>
      <c r="K28" s="94"/>
      <c r="L28" s="93"/>
    </row>
    <row r="29" spans="1:12" ht="15">
      <c r="A29" s="29">
        <v>5</v>
      </c>
      <c r="B29" s="23">
        <f t="shared" si="0"/>
        <v>100131.42513796919</v>
      </c>
      <c r="C29" s="23">
        <f t="shared" si="1"/>
        <v>524.7990135821002</v>
      </c>
      <c r="D29" s="23">
        <f t="shared" si="4"/>
        <v>100656.22415155129</v>
      </c>
      <c r="E29" s="23">
        <f t="shared" si="5"/>
        <v>3302325.9477033783</v>
      </c>
      <c r="F29" s="24">
        <f t="shared" si="6"/>
        <v>1915.3490496679597</v>
      </c>
      <c r="G29" s="14"/>
      <c r="H29" s="24">
        <f t="shared" si="2"/>
        <v>153</v>
      </c>
      <c r="I29" s="39">
        <f t="shared" si="3"/>
        <v>102724.57320121925</v>
      </c>
      <c r="J29" s="93"/>
      <c r="K29" s="93"/>
      <c r="L29" s="93"/>
    </row>
    <row r="30" spans="1:12" ht="15">
      <c r="A30" s="29">
        <v>6</v>
      </c>
      <c r="B30" s="23">
        <f t="shared" si="0"/>
        <v>100115.51498120742</v>
      </c>
      <c r="C30" s="23">
        <f t="shared" si="1"/>
        <v>540.7091703438643</v>
      </c>
      <c r="D30" s="23">
        <f t="shared" si="4"/>
        <v>100656.22415155129</v>
      </c>
      <c r="E30" s="23">
        <f t="shared" si="5"/>
        <v>3301785.2385330345</v>
      </c>
      <c r="F30" s="24">
        <f t="shared" si="6"/>
        <v>1915.03543834916</v>
      </c>
      <c r="G30" s="14"/>
      <c r="H30" s="24">
        <f t="shared" si="2"/>
        <v>153</v>
      </c>
      <c r="I30" s="39">
        <f t="shared" si="3"/>
        <v>102724.25958990045</v>
      </c>
      <c r="J30" s="93"/>
      <c r="K30" s="93"/>
      <c r="L30" s="93"/>
    </row>
    <row r="31" spans="1:12" ht="15">
      <c r="A31" s="29">
        <v>7</v>
      </c>
      <c r="B31" s="23">
        <f t="shared" si="0"/>
        <v>100099.1224815265</v>
      </c>
      <c r="C31" s="23">
        <f t="shared" si="1"/>
        <v>557.1016700247889</v>
      </c>
      <c r="D31" s="23">
        <f t="shared" si="4"/>
        <v>100656.22415155129</v>
      </c>
      <c r="E31" s="23">
        <f t="shared" si="5"/>
        <v>3301228.1368630095</v>
      </c>
      <c r="F31" s="24">
        <f t="shared" si="6"/>
        <v>1914.7123193805455</v>
      </c>
      <c r="G31" s="14"/>
      <c r="H31" s="24">
        <f t="shared" si="2"/>
        <v>153</v>
      </c>
      <c r="I31" s="39">
        <f t="shared" si="3"/>
        <v>102723.93647093183</v>
      </c>
      <c r="J31" s="93"/>
      <c r="K31" s="93"/>
      <c r="L31" s="93"/>
    </row>
    <row r="32" spans="1:9" ht="15">
      <c r="A32" s="29">
        <v>8</v>
      </c>
      <c r="B32" s="23">
        <f t="shared" si="0"/>
        <v>100082.23301589691</v>
      </c>
      <c r="C32" s="23">
        <f t="shared" si="1"/>
        <v>573.9911356543739</v>
      </c>
      <c r="D32" s="23">
        <f t="shared" si="4"/>
        <v>100656.22415155129</v>
      </c>
      <c r="E32" s="23">
        <f t="shared" si="5"/>
        <v>3300654.145727355</v>
      </c>
      <c r="F32" s="24">
        <f t="shared" si="6"/>
        <v>1914.379404521866</v>
      </c>
      <c r="G32" s="14"/>
      <c r="H32" s="24">
        <f t="shared" si="2"/>
        <v>153</v>
      </c>
      <c r="I32" s="39">
        <f t="shared" si="3"/>
        <v>102723.60355607315</v>
      </c>
    </row>
    <row r="33" spans="1:9" ht="15">
      <c r="A33" s="29">
        <v>9</v>
      </c>
      <c r="B33" s="23">
        <f t="shared" si="0"/>
        <v>100064.83151796767</v>
      </c>
      <c r="C33" s="23">
        <f t="shared" si="1"/>
        <v>591.3926335836287</v>
      </c>
      <c r="D33" s="23">
        <f t="shared" si="4"/>
        <v>100656.2241515513</v>
      </c>
      <c r="E33" s="23">
        <f t="shared" si="5"/>
        <v>3300062.7530937716</v>
      </c>
      <c r="F33" s="24">
        <f t="shared" si="6"/>
        <v>1914.0363967943877</v>
      </c>
      <c r="G33" s="14"/>
      <c r="H33" s="24">
        <f t="shared" si="2"/>
        <v>153</v>
      </c>
      <c r="I33" s="39">
        <f t="shared" si="3"/>
        <v>102723.26054834569</v>
      </c>
    </row>
    <row r="34" spans="1:9" ht="15">
      <c r="A34" s="29">
        <v>10</v>
      </c>
      <c r="B34" s="23">
        <f t="shared" si="0"/>
        <v>100046.90246462618</v>
      </c>
      <c r="C34" s="23">
        <f t="shared" si="1"/>
        <v>609.3216869251058</v>
      </c>
      <c r="D34" s="23">
        <f t="shared" si="4"/>
        <v>100656.22415155129</v>
      </c>
      <c r="E34" s="23">
        <f t="shared" si="5"/>
        <v>3299453.4314068467</v>
      </c>
      <c r="F34" s="24">
        <f t="shared" si="6"/>
        <v>1913.6829902159711</v>
      </c>
      <c r="G34" s="14"/>
      <c r="H34" s="24">
        <f t="shared" si="2"/>
        <v>153</v>
      </c>
      <c r="I34" s="39">
        <f t="shared" si="3"/>
        <v>102722.90714176725</v>
      </c>
    </row>
    <row r="35" spans="1:9" ht="15">
      <c r="A35" s="29">
        <v>11</v>
      </c>
      <c r="B35" s="23">
        <f t="shared" si="0"/>
        <v>100028.42986215091</v>
      </c>
      <c r="C35" s="23">
        <f t="shared" si="1"/>
        <v>627.7942894003855</v>
      </c>
      <c r="D35" s="23">
        <f t="shared" si="4"/>
        <v>100656.22415155129</v>
      </c>
      <c r="E35" s="23">
        <f t="shared" si="5"/>
        <v>3298825.6371174464</v>
      </c>
      <c r="F35" s="24">
        <f t="shared" si="6"/>
        <v>1913.3188695281192</v>
      </c>
      <c r="G35" s="14"/>
      <c r="H35" s="24">
        <f t="shared" si="2"/>
        <v>153</v>
      </c>
      <c r="I35" s="39">
        <f t="shared" si="3"/>
        <v>102722.5430210794</v>
      </c>
    </row>
    <row r="36" spans="1:10" ht="15">
      <c r="A36" s="29">
        <v>12</v>
      </c>
      <c r="B36" s="23">
        <f t="shared" si="0"/>
        <v>100009.39723194392</v>
      </c>
      <c r="C36" s="23">
        <f t="shared" si="1"/>
        <v>646.8269196073735</v>
      </c>
      <c r="D36" s="23">
        <f t="shared" si="4"/>
        <v>100656.22415155129</v>
      </c>
      <c r="E36" s="23">
        <f t="shared" si="5"/>
        <v>3298178.810197839</v>
      </c>
      <c r="F36" s="24">
        <f t="shared" si="6"/>
        <v>1912.943709914747</v>
      </c>
      <c r="G36" s="24">
        <f>G19*0.045%</f>
        <v>2124.5142857142855</v>
      </c>
      <c r="H36" s="24">
        <f t="shared" si="2"/>
        <v>153</v>
      </c>
      <c r="I36" s="39">
        <f t="shared" si="3"/>
        <v>104846.68214718031</v>
      </c>
      <c r="J36" s="92"/>
    </row>
    <row r="37" spans="1:9" ht="15">
      <c r="A37" s="29">
        <v>13</v>
      </c>
      <c r="B37" s="23">
        <f t="shared" si="0"/>
        <v>99989.78759583115</v>
      </c>
      <c r="C37" s="23">
        <f t="shared" si="1"/>
        <v>666.4365557201373</v>
      </c>
      <c r="D37" s="23">
        <f t="shared" si="4"/>
        <v>100656.22415155129</v>
      </c>
      <c r="E37" s="23">
        <f t="shared" si="5"/>
        <v>3297512.373642119</v>
      </c>
      <c r="F37" s="24">
        <f t="shared" si="6"/>
        <v>1912.5571767124293</v>
      </c>
      <c r="G37" s="14"/>
      <c r="H37" s="24">
        <f t="shared" si="2"/>
        <v>153</v>
      </c>
      <c r="I37" s="39">
        <f t="shared" si="3"/>
        <v>102721.78132826372</v>
      </c>
    </row>
    <row r="38" spans="1:9" ht="15">
      <c r="A38" s="29">
        <v>14</v>
      </c>
      <c r="B38" s="23">
        <f t="shared" si="0"/>
        <v>99969.58346091691</v>
      </c>
      <c r="C38" s="23">
        <f t="shared" si="1"/>
        <v>686.6406906343864</v>
      </c>
      <c r="D38" s="23">
        <f t="shared" si="4"/>
        <v>100656.2241515513</v>
      </c>
      <c r="E38" s="23">
        <f t="shared" si="5"/>
        <v>3296825.7329514846</v>
      </c>
      <c r="F38" s="24">
        <f t="shared" si="6"/>
        <v>1912.1589251118612</v>
      </c>
      <c r="G38" s="14"/>
      <c r="H38" s="24">
        <f t="shared" si="2"/>
        <v>153</v>
      </c>
      <c r="I38" s="39">
        <f t="shared" si="3"/>
        <v>102721.38307666316</v>
      </c>
    </row>
    <row r="39" spans="1:9" ht="15">
      <c r="A39" s="29">
        <v>15</v>
      </c>
      <c r="B39" s="23">
        <f t="shared" si="0"/>
        <v>99948.76680397918</v>
      </c>
      <c r="C39" s="23">
        <f t="shared" si="1"/>
        <v>707.4573475721184</v>
      </c>
      <c r="D39" s="23">
        <f t="shared" si="4"/>
        <v>100656.22415155129</v>
      </c>
      <c r="E39" s="23">
        <f t="shared" si="5"/>
        <v>3296118.2756039123</v>
      </c>
      <c r="F39" s="24">
        <f t="shared" si="6"/>
        <v>1911.748599850269</v>
      </c>
      <c r="G39" s="14"/>
      <c r="H39" s="24">
        <f t="shared" si="2"/>
        <v>153</v>
      </c>
      <c r="I39" s="39">
        <f t="shared" si="3"/>
        <v>102720.97275140155</v>
      </c>
    </row>
    <row r="40" spans="1:9" ht="15">
      <c r="A40" s="29">
        <v>16</v>
      </c>
      <c r="B40" s="23">
        <f t="shared" si="0"/>
        <v>99927.31905539196</v>
      </c>
      <c r="C40" s="23">
        <f t="shared" si="1"/>
        <v>728.9050961593466</v>
      </c>
      <c r="D40" s="23">
        <f t="shared" si="4"/>
        <v>100656.2241515513</v>
      </c>
      <c r="E40" s="23">
        <f t="shared" si="5"/>
        <v>3295389.370507753</v>
      </c>
      <c r="F40" s="24">
        <f t="shared" si="6"/>
        <v>1911.325834894497</v>
      </c>
      <c r="G40" s="14"/>
      <c r="H40" s="24">
        <f t="shared" si="2"/>
        <v>153</v>
      </c>
      <c r="I40" s="39">
        <f t="shared" si="3"/>
        <v>102720.5499864458</v>
      </c>
    </row>
    <row r="41" spans="1:9" ht="15">
      <c r="A41" s="29">
        <v>17</v>
      </c>
      <c r="B41" s="23">
        <f t="shared" si="0"/>
        <v>99905.22108256003</v>
      </c>
      <c r="C41" s="23">
        <f t="shared" si="1"/>
        <v>751.0030689912445</v>
      </c>
      <c r="D41" s="23">
        <f t="shared" si="4"/>
        <v>100656.22415155127</v>
      </c>
      <c r="E41" s="23">
        <f t="shared" si="5"/>
        <v>3294638.3674387615</v>
      </c>
      <c r="F41" s="24">
        <f t="shared" si="6"/>
        <v>1910.8902531144818</v>
      </c>
      <c r="G41" s="14"/>
      <c r="H41" s="24">
        <f t="shared" si="2"/>
        <v>153</v>
      </c>
      <c r="I41" s="39">
        <f t="shared" si="3"/>
        <v>102720.11440466576</v>
      </c>
    </row>
    <row r="42" spans="1:9" ht="15">
      <c r="A42" s="29">
        <v>18</v>
      </c>
      <c r="B42" s="23">
        <f t="shared" si="0"/>
        <v>99882.45317285179</v>
      </c>
      <c r="C42" s="23">
        <f t="shared" si="1"/>
        <v>773.7709786994952</v>
      </c>
      <c r="D42" s="23">
        <f t="shared" si="4"/>
        <v>100656.22415155129</v>
      </c>
      <c r="E42" s="23">
        <f t="shared" si="5"/>
        <v>3293864.596460062</v>
      </c>
      <c r="F42" s="24">
        <f t="shared" si="6"/>
        <v>1910.4414659468362</v>
      </c>
      <c r="G42" s="14"/>
      <c r="H42" s="24">
        <f t="shared" si="2"/>
        <v>153</v>
      </c>
      <c r="I42" s="39">
        <f t="shared" si="3"/>
        <v>102719.66561749812</v>
      </c>
    </row>
    <row r="43" spans="1:9" ht="15">
      <c r="A43" s="29">
        <v>19</v>
      </c>
      <c r="B43" s="23">
        <f t="shared" si="0"/>
        <v>99858.99501601422</v>
      </c>
      <c r="C43" s="23">
        <f t="shared" si="1"/>
        <v>797.2291355370685</v>
      </c>
      <c r="D43" s="23">
        <f t="shared" si="4"/>
        <v>100656.22415155129</v>
      </c>
      <c r="E43" s="23">
        <f t="shared" si="5"/>
        <v>3293067.367324525</v>
      </c>
      <c r="F43" s="24">
        <f t="shared" si="6"/>
        <v>1909.9790730482246</v>
      </c>
      <c r="G43" s="14"/>
      <c r="H43" s="24">
        <f t="shared" si="2"/>
        <v>153</v>
      </c>
      <c r="I43" s="39">
        <f t="shared" si="3"/>
        <v>102719.2032245995</v>
      </c>
    </row>
    <row r="44" spans="1:9" ht="15">
      <c r="A44" s="29">
        <v>20</v>
      </c>
      <c r="B44" s="23">
        <f t="shared" si="0"/>
        <v>99834.82568605519</v>
      </c>
      <c r="C44" s="23">
        <f t="shared" si="1"/>
        <v>821.3984654961001</v>
      </c>
      <c r="D44" s="23">
        <f t="shared" si="4"/>
        <v>100656.22415155129</v>
      </c>
      <c r="E44" s="23">
        <f t="shared" si="5"/>
        <v>3292245.968859029</v>
      </c>
      <c r="F44" s="24">
        <f t="shared" si="6"/>
        <v>1909.5026619382368</v>
      </c>
      <c r="G44" s="14"/>
      <c r="H44" s="24">
        <f t="shared" si="2"/>
        <v>153</v>
      </c>
      <c r="I44" s="39">
        <f t="shared" si="3"/>
        <v>102718.72681348953</v>
      </c>
    </row>
    <row r="45" spans="1:9" ht="15">
      <c r="A45" s="29">
        <v>21</v>
      </c>
      <c r="B45" s="23">
        <f t="shared" si="0"/>
        <v>99809.92362257624</v>
      </c>
      <c r="C45" s="23">
        <f t="shared" si="1"/>
        <v>846.3005289750574</v>
      </c>
      <c r="D45" s="23">
        <f t="shared" si="4"/>
        <v>100656.2241515513</v>
      </c>
      <c r="E45" s="23">
        <f t="shared" si="5"/>
        <v>3291399.668330054</v>
      </c>
      <c r="F45" s="24">
        <f t="shared" si="6"/>
        <v>1909.0118076314313</v>
      </c>
      <c r="G45" s="14"/>
      <c r="H45" s="24">
        <f t="shared" si="2"/>
        <v>153</v>
      </c>
      <c r="I45" s="39">
        <f t="shared" si="3"/>
        <v>102718.23595918273</v>
      </c>
    </row>
    <row r="46" spans="1:9" ht="15">
      <c r="A46" s="29">
        <v>22</v>
      </c>
      <c r="B46" s="23">
        <f t="shared" si="0"/>
        <v>99784.26661153947</v>
      </c>
      <c r="C46" s="23">
        <f t="shared" si="1"/>
        <v>871.9575400118181</v>
      </c>
      <c r="D46" s="23">
        <f t="shared" si="4"/>
        <v>100656.22415155129</v>
      </c>
      <c r="E46" s="23">
        <f t="shared" si="5"/>
        <v>3290527.710790042</v>
      </c>
      <c r="F46" s="24">
        <f t="shared" si="6"/>
        <v>1908.5060722582243</v>
      </c>
      <c r="G46" s="14"/>
      <c r="H46" s="24">
        <f t="shared" si="2"/>
        <v>153</v>
      </c>
      <c r="I46" s="39">
        <f t="shared" si="3"/>
        <v>102717.73022380951</v>
      </c>
    </row>
    <row r="47" spans="1:9" ht="15">
      <c r="A47" s="29">
        <v>23</v>
      </c>
      <c r="B47" s="23">
        <f t="shared" si="0"/>
        <v>99757.83176545145</v>
      </c>
      <c r="C47" s="23">
        <f t="shared" si="1"/>
        <v>898.3923860998425</v>
      </c>
      <c r="D47" s="23">
        <f t="shared" si="4"/>
        <v>100656.2241515513</v>
      </c>
      <c r="E47" s="23">
        <f t="shared" si="5"/>
        <v>3289629.318403942</v>
      </c>
      <c r="F47" s="24">
        <f t="shared" si="6"/>
        <v>1907.9850046742865</v>
      </c>
      <c r="G47" s="14"/>
      <c r="H47" s="24">
        <f t="shared" si="2"/>
        <v>153</v>
      </c>
      <c r="I47" s="39">
        <f t="shared" si="3"/>
        <v>102717.20915622558</v>
      </c>
    </row>
    <row r="48" spans="1:9" ht="15">
      <c r="A48" s="29">
        <v>24</v>
      </c>
      <c r="B48" s="23">
        <f t="shared" si="0"/>
        <v>99730.59550294619</v>
      </c>
      <c r="C48" s="23">
        <f t="shared" si="1"/>
        <v>925.628648605103</v>
      </c>
      <c r="D48" s="23">
        <f t="shared" si="4"/>
        <v>100656.22415155129</v>
      </c>
      <c r="E48" s="23">
        <f t="shared" si="5"/>
        <v>3288703.689755337</v>
      </c>
      <c r="F48" s="24">
        <f t="shared" si="6"/>
        <v>1907.4481400580955</v>
      </c>
      <c r="G48" s="24">
        <f>G19*0.045%</f>
        <v>2124.5142857142855</v>
      </c>
      <c r="H48" s="24">
        <f t="shared" si="2"/>
        <v>153</v>
      </c>
      <c r="I48" s="39">
        <f t="shared" si="3"/>
        <v>104841.18657732366</v>
      </c>
    </row>
    <row r="49" spans="1:9" ht="15">
      <c r="A49" s="29">
        <v>25</v>
      </c>
      <c r="B49" s="23">
        <f t="shared" si="0"/>
        <v>99702.53352774931</v>
      </c>
      <c r="C49" s="23">
        <f t="shared" si="1"/>
        <v>953.6906238019806</v>
      </c>
      <c r="D49" s="23">
        <f t="shared" si="4"/>
        <v>100656.2241515513</v>
      </c>
      <c r="E49" s="23">
        <f t="shared" si="5"/>
        <v>3287749.9991315347</v>
      </c>
      <c r="F49" s="24">
        <f t="shared" si="6"/>
        <v>1906.8949994962902</v>
      </c>
      <c r="G49" s="14"/>
      <c r="H49" s="24">
        <f t="shared" si="2"/>
        <v>153</v>
      </c>
      <c r="I49" s="39">
        <f t="shared" si="3"/>
        <v>102716.11915104759</v>
      </c>
    </row>
    <row r="50" spans="1:9" ht="15">
      <c r="A50" s="29">
        <v>26</v>
      </c>
      <c r="B50" s="23">
        <f t="shared" si="0"/>
        <v>99673.62080700438</v>
      </c>
      <c r="C50" s="23">
        <f t="shared" si="1"/>
        <v>982.6033445469109</v>
      </c>
      <c r="D50" s="23">
        <f t="shared" si="4"/>
        <v>100656.22415155129</v>
      </c>
      <c r="E50" s="23">
        <f t="shared" si="5"/>
        <v>3286767.3957869876</v>
      </c>
      <c r="F50" s="24">
        <f t="shared" si="6"/>
        <v>1906.325089556453</v>
      </c>
      <c r="G50" s="14"/>
      <c r="H50" s="24">
        <f t="shared" si="2"/>
        <v>153</v>
      </c>
      <c r="I50" s="39">
        <f t="shared" si="3"/>
        <v>102715.54924110774</v>
      </c>
    </row>
    <row r="51" spans="1:9" ht="15">
      <c r="A51" s="29">
        <v>27</v>
      </c>
      <c r="B51" s="23">
        <f t="shared" si="0"/>
        <v>99643.8315489422</v>
      </c>
      <c r="C51" s="23">
        <f t="shared" si="1"/>
        <v>1012.3926026090918</v>
      </c>
      <c r="D51" s="23">
        <f t="shared" si="4"/>
        <v>100656.22415155129</v>
      </c>
      <c r="E51" s="23">
        <f t="shared" si="5"/>
        <v>3285755.0031843786</v>
      </c>
      <c r="F51" s="24">
        <f t="shared" si="6"/>
        <v>1905.7379018469396</v>
      </c>
      <c r="G51" s="14"/>
      <c r="H51" s="24">
        <f t="shared" si="2"/>
        <v>153</v>
      </c>
      <c r="I51" s="39">
        <f t="shared" si="3"/>
        <v>102714.96205339822</v>
      </c>
    </row>
    <row r="52" spans="1:9" ht="15">
      <c r="A52" s="29">
        <v>28</v>
      </c>
      <c r="B52" s="23">
        <f t="shared" si="0"/>
        <v>99613.1391798731</v>
      </c>
      <c r="C52" s="23">
        <f t="shared" si="1"/>
        <v>1043.0849716781902</v>
      </c>
      <c r="D52" s="23">
        <f t="shared" si="4"/>
        <v>100656.2241515513</v>
      </c>
      <c r="E52" s="23">
        <f t="shared" si="5"/>
        <v>3284711.9182127006</v>
      </c>
      <c r="F52" s="24">
        <f t="shared" si="6"/>
        <v>1905.1329125633665</v>
      </c>
      <c r="G52" s="14"/>
      <c r="H52" s="24">
        <f t="shared" si="2"/>
        <v>153</v>
      </c>
      <c r="I52" s="39">
        <f t="shared" si="3"/>
        <v>102714.35706411467</v>
      </c>
    </row>
    <row r="53" spans="1:9" ht="15">
      <c r="A53" s="29">
        <v>29</v>
      </c>
      <c r="B53" s="23">
        <f t="shared" si="0"/>
        <v>99581.51632048172</v>
      </c>
      <c r="C53" s="23">
        <f t="shared" si="1"/>
        <v>1074.7078310695676</v>
      </c>
      <c r="D53" s="23">
        <f t="shared" si="4"/>
        <v>100656.22415155129</v>
      </c>
      <c r="E53" s="23">
        <f t="shared" si="5"/>
        <v>3283637.2103816313</v>
      </c>
      <c r="F53" s="24">
        <f t="shared" si="6"/>
        <v>1904.5095820213462</v>
      </c>
      <c r="G53" s="14"/>
      <c r="H53" s="24">
        <f t="shared" si="2"/>
        <v>153</v>
      </c>
      <c r="I53" s="39">
        <f t="shared" si="3"/>
        <v>102713.73373357263</v>
      </c>
    </row>
    <row r="54" spans="1:9" ht="15">
      <c r="A54" s="29">
        <v>30</v>
      </c>
      <c r="B54" s="23">
        <f t="shared" si="0"/>
        <v>99548.93476140314</v>
      </c>
      <c r="C54" s="23">
        <f t="shared" si="1"/>
        <v>1107.2893901481605</v>
      </c>
      <c r="D54" s="23">
        <f t="shared" si="4"/>
        <v>100656.2241515513</v>
      </c>
      <c r="E54" s="23">
        <f t="shared" si="5"/>
        <v>3282529.920991483</v>
      </c>
      <c r="F54" s="24">
        <f t="shared" si="6"/>
        <v>1903.8673541750604</v>
      </c>
      <c r="G54" s="14"/>
      <c r="H54" s="24">
        <f t="shared" si="2"/>
        <v>153</v>
      </c>
      <c r="I54" s="39">
        <f t="shared" si="3"/>
        <v>102713.09150572636</v>
      </c>
    </row>
    <row r="55" spans="1:9" ht="15">
      <c r="A55" s="29">
        <v>31</v>
      </c>
      <c r="B55" s="23">
        <f t="shared" si="0"/>
        <v>99515.36543805848</v>
      </c>
      <c r="C55" s="23">
        <f t="shared" si="1"/>
        <v>1140.8587134928184</v>
      </c>
      <c r="D55" s="23">
        <f t="shared" si="4"/>
        <v>100656.2241515513</v>
      </c>
      <c r="E55" s="23">
        <f t="shared" si="5"/>
        <v>3281389.0622779904</v>
      </c>
      <c r="F55" s="24">
        <f t="shared" si="6"/>
        <v>1903.2056561212346</v>
      </c>
      <c r="G55" s="14"/>
      <c r="H55" s="24">
        <f t="shared" si="2"/>
        <v>153</v>
      </c>
      <c r="I55" s="39">
        <f t="shared" si="3"/>
        <v>102712.42980767254</v>
      </c>
    </row>
    <row r="56" spans="1:9" ht="15">
      <c r="A56" s="29">
        <v>32</v>
      </c>
      <c r="B56" s="23">
        <f t="shared" si="0"/>
        <v>99480.77840472775</v>
      </c>
      <c r="C56" s="23">
        <f t="shared" si="1"/>
        <v>1175.4457468235425</v>
      </c>
      <c r="D56" s="23">
        <f t="shared" si="4"/>
        <v>100656.2241515513</v>
      </c>
      <c r="E56" s="23">
        <f t="shared" si="5"/>
        <v>3280213.6165311667</v>
      </c>
      <c r="F56" s="24">
        <f t="shared" si="6"/>
        <v>1902.5238975880766</v>
      </c>
      <c r="G56" s="14"/>
      <c r="H56" s="24">
        <f t="shared" si="2"/>
        <v>153</v>
      </c>
      <c r="I56" s="39">
        <f t="shared" si="3"/>
        <v>102711.74804913938</v>
      </c>
    </row>
    <row r="57" spans="1:9" ht="15">
      <c r="A57" s="29">
        <v>33</v>
      </c>
      <c r="B57" s="23">
        <f aca="true" t="shared" si="7" ref="B57:B88">IF(A57&gt;$C$19," ",(IPMT($C$17,A57,$C$19,$C$18,0,$A$1))*-1)</f>
        <v>99445.14280783654</v>
      </c>
      <c r="C57" s="23">
        <f t="shared" si="1"/>
        <v>1211.0813437147433</v>
      </c>
      <c r="D57" s="23">
        <f aca="true" t="shared" si="8" ref="D57:D88">C57+B57</f>
        <v>100656.22415155129</v>
      </c>
      <c r="E57" s="23">
        <f t="shared" si="5"/>
        <v>3279002.535187452</v>
      </c>
      <c r="F57" s="24">
        <f t="shared" si="6"/>
        <v>1901.8214704087222</v>
      </c>
      <c r="G57" s="14"/>
      <c r="H57" s="24">
        <f aca="true" t="shared" si="9" ref="H57:H88">IF($C$19&lt;A57,0,153)</f>
        <v>153</v>
      </c>
      <c r="I57" s="39">
        <f aca="true" t="shared" si="10" ref="I57:I88">IF(D57=0,0,IF(A57=$C$19,(SUM(F57,H57,D57)),(SUM(G57,D57,F57,H57))))</f>
        <v>102711.04562196002</v>
      </c>
    </row>
    <row r="58" spans="1:9" ht="15">
      <c r="A58" s="29">
        <v>34</v>
      </c>
      <c r="B58" s="23">
        <f t="shared" si="7"/>
        <v>99408.42685843293</v>
      </c>
      <c r="C58" s="23">
        <f t="shared" si="1"/>
        <v>1247.7972931183613</v>
      </c>
      <c r="D58" s="23">
        <f t="shared" si="8"/>
        <v>100656.22415155129</v>
      </c>
      <c r="E58" s="23">
        <f aca="true" t="shared" si="11" ref="E58:E89">(E57-C58)</f>
        <v>3277754.737894334</v>
      </c>
      <c r="F58" s="24">
        <f t="shared" si="6"/>
        <v>1901.0977479787139</v>
      </c>
      <c r="G58" s="14"/>
      <c r="H58" s="24">
        <f t="shared" si="9"/>
        <v>153</v>
      </c>
      <c r="I58" s="39">
        <f t="shared" si="10"/>
        <v>102710.32189953</v>
      </c>
    </row>
    <row r="59" spans="1:9" ht="15">
      <c r="A59" s="29">
        <v>35</v>
      </c>
      <c r="B59" s="23">
        <f t="shared" si="7"/>
        <v>99370.59780382989</v>
      </c>
      <c r="C59" s="23">
        <f t="shared" si="1"/>
        <v>1285.6263477214</v>
      </c>
      <c r="D59" s="23">
        <f t="shared" si="8"/>
        <v>100656.22415155129</v>
      </c>
      <c r="E59" s="23">
        <f t="shared" si="11"/>
        <v>3276469.1115466123</v>
      </c>
      <c r="F59" s="24">
        <f t="shared" si="6"/>
        <v>1900.3520846970353</v>
      </c>
      <c r="G59" s="14"/>
      <c r="H59" s="24">
        <f t="shared" si="9"/>
        <v>153</v>
      </c>
      <c r="I59" s="39">
        <f t="shared" si="10"/>
        <v>102709.57623624832</v>
      </c>
    </row>
    <row r="60" spans="1:9" ht="15">
      <c r="A60" s="29">
        <v>36</v>
      </c>
      <c r="B60" s="23">
        <f t="shared" si="7"/>
        <v>99331.62189838814</v>
      </c>
      <c r="C60" s="23">
        <f t="shared" si="1"/>
        <v>1324.6022531631531</v>
      </c>
      <c r="D60" s="23">
        <f t="shared" si="8"/>
        <v>100656.22415155129</v>
      </c>
      <c r="E60" s="23">
        <f t="shared" si="11"/>
        <v>3275144.509293449</v>
      </c>
      <c r="F60" s="24">
        <f t="shared" si="6"/>
        <v>1899.5838153902005</v>
      </c>
      <c r="G60" s="24">
        <f>G19*0.045%</f>
        <v>2124.5142857142855</v>
      </c>
      <c r="H60" s="24">
        <f t="shared" si="9"/>
        <v>153</v>
      </c>
      <c r="I60" s="39">
        <f t="shared" si="10"/>
        <v>104833.32225265577</v>
      </c>
    </row>
    <row r="61" spans="1:9" ht="15">
      <c r="A61" s="29">
        <v>37</v>
      </c>
      <c r="B61" s="23">
        <f t="shared" si="7"/>
        <v>99291.46437341307</v>
      </c>
      <c r="C61" s="23">
        <f t="shared" si="1"/>
        <v>1364.7597781382162</v>
      </c>
      <c r="D61" s="23">
        <f t="shared" si="8"/>
        <v>100656.22415155129</v>
      </c>
      <c r="E61" s="23">
        <f t="shared" si="11"/>
        <v>3273779.749515311</v>
      </c>
      <c r="F61" s="24">
        <f t="shared" si="6"/>
        <v>1898.7922547188803</v>
      </c>
      <c r="G61" s="14"/>
      <c r="H61" s="24">
        <f t="shared" si="9"/>
        <v>153</v>
      </c>
      <c r="I61" s="39">
        <f t="shared" si="10"/>
        <v>102708.01640627017</v>
      </c>
    </row>
    <row r="62" spans="1:9" ht="15">
      <c r="A62" s="29">
        <v>38</v>
      </c>
      <c r="B62" s="23">
        <f t="shared" si="7"/>
        <v>99250.08940613919</v>
      </c>
      <c r="C62" s="23">
        <f t="shared" si="1"/>
        <v>1406.1347454121071</v>
      </c>
      <c r="D62" s="23">
        <f t="shared" si="8"/>
        <v>100656.2241515513</v>
      </c>
      <c r="E62" s="23">
        <f t="shared" si="11"/>
        <v>3272373.614769899</v>
      </c>
      <c r="F62" s="24">
        <f t="shared" si="6"/>
        <v>1897.9766965665415</v>
      </c>
      <c r="G62" s="14"/>
      <c r="H62" s="24">
        <f t="shared" si="9"/>
        <v>153</v>
      </c>
      <c r="I62" s="39">
        <f t="shared" si="10"/>
        <v>102707.20084811785</v>
      </c>
    </row>
    <row r="63" spans="1:9" ht="15">
      <c r="A63" s="29">
        <v>39</v>
      </c>
      <c r="B63" s="23">
        <f t="shared" si="7"/>
        <v>99207.4600877741</v>
      </c>
      <c r="C63" s="23">
        <f t="shared" si="1"/>
        <v>1448.7640637771835</v>
      </c>
      <c r="D63" s="23">
        <f t="shared" si="8"/>
        <v>100656.22415155129</v>
      </c>
      <c r="E63" s="23">
        <f t="shared" si="11"/>
        <v>3270924.8507061214</v>
      </c>
      <c r="F63" s="24">
        <f t="shared" si="6"/>
        <v>1897.1364134095504</v>
      </c>
      <c r="G63" s="14"/>
      <c r="H63" s="24">
        <f t="shared" si="9"/>
        <v>153</v>
      </c>
      <c r="I63" s="39">
        <f t="shared" si="10"/>
        <v>102706.36056496084</v>
      </c>
    </row>
    <row r="64" spans="1:9" ht="15">
      <c r="A64" s="29">
        <v>40</v>
      </c>
      <c r="B64" s="23">
        <f t="shared" si="7"/>
        <v>99163.53839057393</v>
      </c>
      <c r="C64" s="23">
        <f>IF(A64&gt;$C$19," ",(PPMT($C$17,A64,$C$19,$C$18,0,$A$1))*-1)</f>
        <v>1492.6857609773622</v>
      </c>
      <c r="D64" s="23">
        <f t="shared" si="8"/>
        <v>100656.22415155129</v>
      </c>
      <c r="E64" s="23">
        <f t="shared" si="11"/>
        <v>3269432.164945144</v>
      </c>
      <c r="F64" s="24">
        <f t="shared" si="6"/>
        <v>1896.2706556681837</v>
      </c>
      <c r="G64" s="14"/>
      <c r="H64" s="24">
        <f t="shared" si="9"/>
        <v>153</v>
      </c>
      <c r="I64" s="39">
        <f t="shared" si="10"/>
        <v>102705.49480721947</v>
      </c>
    </row>
    <row r="65" spans="1:9" ht="15">
      <c r="A65" s="29">
        <v>41</v>
      </c>
      <c r="B65" s="23">
        <f t="shared" si="7"/>
        <v>99118.28513392029</v>
      </c>
      <c r="C65" s="23">
        <f aca="true" t="shared" si="12" ref="C65:C96">IF(A65&gt;$C$19," ",(PPMT($C$17,A65,$C$19,$C$18,0,$A$1))*-1)</f>
        <v>1537.9390176309919</v>
      </c>
      <c r="D65" s="23">
        <f t="shared" si="8"/>
        <v>100656.22415155129</v>
      </c>
      <c r="E65" s="23">
        <f t="shared" si="11"/>
        <v>3267894.225927513</v>
      </c>
      <c r="F65" s="24">
        <f t="shared" si="6"/>
        <v>1895.3786510379578</v>
      </c>
      <c r="G65" s="14"/>
      <c r="H65" s="24">
        <f t="shared" si="9"/>
        <v>153</v>
      </c>
      <c r="I65" s="39">
        <f t="shared" si="10"/>
        <v>102704.60280258924</v>
      </c>
    </row>
    <row r="66" spans="1:9" ht="15">
      <c r="A66" s="29">
        <v>42</v>
      </c>
      <c r="B66" s="23">
        <f t="shared" si="7"/>
        <v>99071.65994936913</v>
      </c>
      <c r="C66" s="23">
        <f t="shared" si="12"/>
        <v>1584.5642021821718</v>
      </c>
      <c r="D66" s="23">
        <f t="shared" si="8"/>
        <v>100656.2241515513</v>
      </c>
      <c r="E66" s="23">
        <f t="shared" si="11"/>
        <v>3266309.661725331</v>
      </c>
      <c r="F66" s="24">
        <f t="shared" si="6"/>
        <v>1894.459603800692</v>
      </c>
      <c r="G66" s="14"/>
      <c r="H66" s="24">
        <f t="shared" si="9"/>
        <v>153</v>
      </c>
      <c r="I66" s="39">
        <f t="shared" si="10"/>
        <v>102703.68375535199</v>
      </c>
    </row>
    <row r="67" spans="1:9" ht="15">
      <c r="A67" s="29">
        <v>43</v>
      </c>
      <c r="B67" s="23">
        <f t="shared" si="7"/>
        <v>99023.62124463962</v>
      </c>
      <c r="C67" s="23">
        <f t="shared" si="12"/>
        <v>1632.6029069116619</v>
      </c>
      <c r="D67" s="23">
        <f t="shared" si="8"/>
        <v>100656.22415155129</v>
      </c>
      <c r="E67" s="23">
        <f t="shared" si="11"/>
        <v>3264677.0588184195</v>
      </c>
      <c r="F67" s="24">
        <f t="shared" si="6"/>
        <v>1893.5126941146832</v>
      </c>
      <c r="G67" s="14"/>
      <c r="H67" s="24">
        <f t="shared" si="9"/>
        <v>153</v>
      </c>
      <c r="I67" s="39">
        <f t="shared" si="10"/>
        <v>102702.73684566598</v>
      </c>
    </row>
    <row r="68" spans="1:9" ht="15">
      <c r="A68" s="29">
        <v>44</v>
      </c>
      <c r="B68" s="23">
        <f t="shared" si="7"/>
        <v>98974.12616651176</v>
      </c>
      <c r="C68" s="23">
        <f t="shared" si="12"/>
        <v>1682.097985039533</v>
      </c>
      <c r="D68" s="23">
        <f t="shared" si="8"/>
        <v>100656.2241515513</v>
      </c>
      <c r="E68" s="23">
        <f t="shared" si="11"/>
        <v>3262994.96083338</v>
      </c>
      <c r="F68" s="24">
        <f t="shared" si="6"/>
        <v>1892.5370772833603</v>
      </c>
      <c r="G68" s="14"/>
      <c r="H68" s="24">
        <f t="shared" si="9"/>
        <v>153</v>
      </c>
      <c r="I68" s="39">
        <f t="shared" si="10"/>
        <v>102701.76122883466</v>
      </c>
    </row>
    <row r="69" spans="1:9" ht="15">
      <c r="A69" s="29">
        <v>45</v>
      </c>
      <c r="B69" s="23">
        <f t="shared" si="7"/>
        <v>98923.13056259864</v>
      </c>
      <c r="C69" s="23">
        <f t="shared" si="12"/>
        <v>1733.0935889526486</v>
      </c>
      <c r="D69" s="23">
        <f t="shared" si="8"/>
        <v>100656.22415155129</v>
      </c>
      <c r="E69" s="23">
        <f t="shared" si="11"/>
        <v>3261261.8672444276</v>
      </c>
      <c r="F69" s="24">
        <f t="shared" si="6"/>
        <v>1891.5318830017682</v>
      </c>
      <c r="G69" s="14"/>
      <c r="H69" s="24">
        <f t="shared" si="9"/>
        <v>153</v>
      </c>
      <c r="I69" s="39">
        <f t="shared" si="10"/>
        <v>102700.75603455305</v>
      </c>
    </row>
    <row r="70" spans="1:9" ht="15">
      <c r="A70" s="29">
        <v>46</v>
      </c>
      <c r="B70" s="23">
        <f t="shared" si="7"/>
        <v>98870.58894196022</v>
      </c>
      <c r="C70" s="23">
        <f t="shared" si="12"/>
        <v>1785.6352095910638</v>
      </c>
      <c r="D70" s="23">
        <f t="shared" si="8"/>
        <v>100656.22415155129</v>
      </c>
      <c r="E70" s="23">
        <f t="shared" si="11"/>
        <v>3259476.2320348364</v>
      </c>
      <c r="F70" s="24">
        <f t="shared" si="6"/>
        <v>1890.4962145802053</v>
      </c>
      <c r="G70" s="14"/>
      <c r="H70" s="24">
        <f t="shared" si="9"/>
        <v>153</v>
      </c>
      <c r="I70" s="39">
        <f t="shared" si="10"/>
        <v>102699.72036613149</v>
      </c>
    </row>
    <row r="71" spans="1:9" ht="15">
      <c r="A71" s="29">
        <v>47</v>
      </c>
      <c r="B71" s="23">
        <f t="shared" si="7"/>
        <v>98816.45443452279</v>
      </c>
      <c r="C71" s="23">
        <f t="shared" si="12"/>
        <v>1839.7697170284982</v>
      </c>
      <c r="D71" s="23">
        <f t="shared" si="8"/>
        <v>100656.22415155129</v>
      </c>
      <c r="E71" s="23">
        <f t="shared" si="11"/>
        <v>3257636.462317808</v>
      </c>
      <c r="F71" s="24">
        <f t="shared" si="6"/>
        <v>1889.4291481443288</v>
      </c>
      <c r="G71" s="14"/>
      <c r="H71" s="24">
        <f t="shared" si="9"/>
        <v>153</v>
      </c>
      <c r="I71" s="39">
        <f t="shared" si="10"/>
        <v>102698.65329969561</v>
      </c>
    </row>
    <row r="72" spans="1:9" ht="15">
      <c r="A72" s="29">
        <v>48</v>
      </c>
      <c r="B72" s="23">
        <f t="shared" si="7"/>
        <v>98760.6787492682</v>
      </c>
      <c r="C72" s="23">
        <f t="shared" si="12"/>
        <v>1895.5454022830795</v>
      </c>
      <c r="D72" s="23">
        <f t="shared" si="8"/>
        <v>100656.22415155129</v>
      </c>
      <c r="E72" s="23">
        <f t="shared" si="11"/>
        <v>3255740.916915525</v>
      </c>
      <c r="F72" s="24">
        <f t="shared" si="6"/>
        <v>1888.3297318110046</v>
      </c>
      <c r="G72" s="24">
        <f>G19*0.045%</f>
        <v>2124.5142857142855</v>
      </c>
      <c r="H72" s="24">
        <f t="shared" si="9"/>
        <v>153</v>
      </c>
      <c r="I72" s="39">
        <f t="shared" si="10"/>
        <v>104822.06816907656</v>
      </c>
    </row>
    <row r="73" spans="1:9" ht="15">
      <c r="A73" s="29">
        <v>49</v>
      </c>
      <c r="B73" s="23">
        <f t="shared" si="7"/>
        <v>98703.21213115567</v>
      </c>
      <c r="C73" s="23">
        <f t="shared" si="12"/>
        <v>1953.0120203956283</v>
      </c>
      <c r="D73" s="23">
        <f t="shared" si="8"/>
        <v>100656.2241515513</v>
      </c>
      <c r="E73" s="23">
        <f t="shared" si="11"/>
        <v>3253787.9048951296</v>
      </c>
      <c r="F73" s="24">
        <f t="shared" si="6"/>
        <v>1887.1969848391752</v>
      </c>
      <c r="G73" s="14"/>
      <c r="H73" s="24">
        <f t="shared" si="9"/>
        <v>153</v>
      </c>
      <c r="I73" s="39">
        <f t="shared" si="10"/>
        <v>102696.42113639048</v>
      </c>
    </row>
    <row r="74" spans="1:9" ht="15">
      <c r="A74" s="29">
        <v>50</v>
      </c>
      <c r="B74" s="23">
        <f t="shared" si="7"/>
        <v>98644.00331673733</v>
      </c>
      <c r="C74" s="23">
        <f t="shared" si="12"/>
        <v>2012.2208348139554</v>
      </c>
      <c r="D74" s="23">
        <f t="shared" si="8"/>
        <v>100656.22415155129</v>
      </c>
      <c r="E74" s="23">
        <f t="shared" si="11"/>
        <v>3251775.6840603156</v>
      </c>
      <c r="F74" s="24">
        <f t="shared" si="6"/>
        <v>1886.0298967549832</v>
      </c>
      <c r="G74" s="14"/>
      <c r="H74" s="24">
        <f t="shared" si="9"/>
        <v>153</v>
      </c>
      <c r="I74" s="39">
        <f t="shared" si="10"/>
        <v>102695.25404830628</v>
      </c>
    </row>
    <row r="75" spans="1:9" ht="15">
      <c r="A75" s="29">
        <v>51</v>
      </c>
      <c r="B75" s="23">
        <f t="shared" si="7"/>
        <v>98582.99948842856</v>
      </c>
      <c r="C75" s="23">
        <f t="shared" si="12"/>
        <v>2073.224663122732</v>
      </c>
      <c r="D75" s="23">
        <f t="shared" si="8"/>
        <v>100656.22415155129</v>
      </c>
      <c r="E75" s="23">
        <f t="shared" si="11"/>
        <v>3249702.459397193</v>
      </c>
      <c r="F75" s="24">
        <f t="shared" si="6"/>
        <v>1884.827426450372</v>
      </c>
      <c r="G75" s="14"/>
      <c r="H75" s="24">
        <f t="shared" si="9"/>
        <v>153</v>
      </c>
      <c r="I75" s="39">
        <f t="shared" si="10"/>
        <v>102694.05157800166</v>
      </c>
    </row>
    <row r="76" spans="1:9" ht="15">
      <c r="A76" s="29">
        <v>52</v>
      </c>
      <c r="B76" s="23">
        <f t="shared" si="7"/>
        <v>98520.14622739157</v>
      </c>
      <c r="C76" s="23">
        <f t="shared" si="12"/>
        <v>2136.0779241597365</v>
      </c>
      <c r="D76" s="23">
        <f t="shared" si="8"/>
        <v>100656.2241515513</v>
      </c>
      <c r="E76" s="23">
        <f t="shared" si="11"/>
        <v>3247566.381473033</v>
      </c>
      <c r="F76" s="24">
        <f t="shared" si="6"/>
        <v>1883.5885012543595</v>
      </c>
      <c r="G76" s="14"/>
      <c r="H76" s="24">
        <f t="shared" si="9"/>
        <v>153</v>
      </c>
      <c r="I76" s="39">
        <f t="shared" si="10"/>
        <v>102692.81265280566</v>
      </c>
    </row>
    <row r="77" spans="1:9" ht="15">
      <c r="A77" s="29">
        <v>53</v>
      </c>
      <c r="B77" s="23">
        <f t="shared" si="7"/>
        <v>98455.38746499078</v>
      </c>
      <c r="C77" s="23">
        <f t="shared" si="12"/>
        <v>2200.836686560512</v>
      </c>
      <c r="D77" s="23">
        <f t="shared" si="8"/>
        <v>100656.22415155129</v>
      </c>
      <c r="E77" s="23">
        <f t="shared" si="11"/>
        <v>3245365.544786473</v>
      </c>
      <c r="F77" s="24">
        <f t="shared" si="6"/>
        <v>1882.3120159761543</v>
      </c>
      <c r="G77" s="14"/>
      <c r="H77" s="24">
        <f t="shared" si="9"/>
        <v>153</v>
      </c>
      <c r="I77" s="39">
        <f t="shared" si="10"/>
        <v>102691.53616752745</v>
      </c>
    </row>
    <row r="78" spans="1:9" ht="15">
      <c r="A78" s="29">
        <v>54</v>
      </c>
      <c r="B78" s="23">
        <f t="shared" si="7"/>
        <v>98388.66543277656</v>
      </c>
      <c r="C78" s="23">
        <f t="shared" si="12"/>
        <v>2267.558718774738</v>
      </c>
      <c r="D78" s="23">
        <f t="shared" si="8"/>
        <v>100656.2241515513</v>
      </c>
      <c r="E78" s="23">
        <f t="shared" si="11"/>
        <v>3243097.986067698</v>
      </c>
      <c r="F78" s="24">
        <f t="shared" si="6"/>
        <v>1880.9968319192649</v>
      </c>
      <c r="G78" s="14"/>
      <c r="H78" s="24">
        <f t="shared" si="9"/>
        <v>153</v>
      </c>
      <c r="I78" s="39">
        <f t="shared" si="10"/>
        <v>102690.22098347057</v>
      </c>
    </row>
    <row r="79" spans="1:9" ht="15">
      <c r="A79" s="29">
        <v>55</v>
      </c>
      <c r="B79" s="23">
        <f t="shared" si="7"/>
        <v>98319.92061095237</v>
      </c>
      <c r="C79" s="23">
        <f t="shared" si="12"/>
        <v>2336.3035405989253</v>
      </c>
      <c r="D79" s="23">
        <f t="shared" si="8"/>
        <v>100656.22415155129</v>
      </c>
      <c r="E79" s="23">
        <f t="shared" si="11"/>
        <v>3240761.682527099</v>
      </c>
      <c r="F79" s="24">
        <f t="shared" si="6"/>
        <v>1879.6417758657176</v>
      </c>
      <c r="G79" s="14"/>
      <c r="H79" s="24">
        <f t="shared" si="9"/>
        <v>153</v>
      </c>
      <c r="I79" s="39">
        <f t="shared" si="10"/>
        <v>102688.865927417</v>
      </c>
    </row>
    <row r="80" spans="1:9" ht="15">
      <c r="A80" s="29">
        <v>56</v>
      </c>
      <c r="B80" s="23">
        <f t="shared" si="7"/>
        <v>98249.09167527987</v>
      </c>
      <c r="C80" s="23">
        <f t="shared" si="12"/>
        <v>2407.1324762714166</v>
      </c>
      <c r="D80" s="23">
        <f t="shared" si="8"/>
        <v>100656.22415155129</v>
      </c>
      <c r="E80" s="23">
        <f t="shared" si="11"/>
        <v>3238354.550050827</v>
      </c>
      <c r="F80" s="24">
        <f t="shared" si="6"/>
        <v>1878.24563902948</v>
      </c>
      <c r="G80" s="14"/>
      <c r="H80" s="24">
        <f t="shared" si="9"/>
        <v>153</v>
      </c>
      <c r="I80" s="39">
        <f t="shared" si="10"/>
        <v>102687.46979058077</v>
      </c>
    </row>
    <row r="81" spans="1:9" ht="15">
      <c r="A81" s="29">
        <v>57</v>
      </c>
      <c r="B81" s="23">
        <f t="shared" si="7"/>
        <v>98176.11544237426</v>
      </c>
      <c r="C81" s="23">
        <f t="shared" si="12"/>
        <v>2480.1087091770446</v>
      </c>
      <c r="D81" s="23">
        <f t="shared" si="8"/>
        <v>100656.2241515513</v>
      </c>
      <c r="E81" s="23">
        <f t="shared" si="11"/>
        <v>3235874.44134165</v>
      </c>
      <c r="F81" s="24">
        <f t="shared" si="6"/>
        <v>1876.8071759781574</v>
      </c>
      <c r="G81" s="14"/>
      <c r="H81" s="24">
        <f t="shared" si="9"/>
        <v>153</v>
      </c>
      <c r="I81" s="39">
        <f t="shared" si="10"/>
        <v>102686.03132752946</v>
      </c>
    </row>
    <row r="82" spans="1:9" ht="15">
      <c r="A82" s="29">
        <v>58</v>
      </c>
      <c r="B82" s="23">
        <f t="shared" si="7"/>
        <v>98100.92681334104</v>
      </c>
      <c r="C82" s="23">
        <f t="shared" si="12"/>
        <v>2555.2973382102623</v>
      </c>
      <c r="D82" s="23">
        <f t="shared" si="8"/>
        <v>100656.2241515513</v>
      </c>
      <c r="E82" s="23">
        <f t="shared" si="11"/>
        <v>3233319.14400344</v>
      </c>
      <c r="F82" s="24">
        <f t="shared" si="6"/>
        <v>1875.3251035219955</v>
      </c>
      <c r="G82" s="14"/>
      <c r="H82" s="24">
        <f t="shared" si="9"/>
        <v>153</v>
      </c>
      <c r="I82" s="39">
        <f t="shared" si="10"/>
        <v>102684.5492550733</v>
      </c>
    </row>
    <row r="83" spans="1:9" ht="15">
      <c r="A83" s="29">
        <v>59</v>
      </c>
      <c r="B83" s="23">
        <f t="shared" si="7"/>
        <v>98023.45871570428</v>
      </c>
      <c r="C83" s="23">
        <f t="shared" si="12"/>
        <v>2632.765435847004</v>
      </c>
      <c r="D83" s="23">
        <f t="shared" si="8"/>
        <v>100656.22415155129</v>
      </c>
      <c r="E83" s="23">
        <f t="shared" si="11"/>
        <v>3230686.378567593</v>
      </c>
      <c r="F83" s="24">
        <f t="shared" si="6"/>
        <v>1873.7980995692042</v>
      </c>
      <c r="G83" s="14"/>
      <c r="H83" s="24">
        <f t="shared" si="9"/>
        <v>153</v>
      </c>
      <c r="I83" s="39">
        <f t="shared" si="10"/>
        <v>102683.02225112049</v>
      </c>
    </row>
    <row r="84" spans="1:9" ht="15">
      <c r="A84" s="29">
        <v>60</v>
      </c>
      <c r="B84" s="23">
        <f t="shared" si="7"/>
        <v>97943.64204357419</v>
      </c>
      <c r="C84" s="23">
        <f t="shared" si="12"/>
        <v>2712.5821079770994</v>
      </c>
      <c r="D84" s="23">
        <f t="shared" si="8"/>
        <v>100656.22415155129</v>
      </c>
      <c r="E84" s="23">
        <f t="shared" si="11"/>
        <v>3227973.796459616</v>
      </c>
      <c r="F84" s="24">
        <f t="shared" si="6"/>
        <v>1872.2248019465776</v>
      </c>
      <c r="G84" s="24">
        <f>G19*0.045%</f>
        <v>2124.5142857142855</v>
      </c>
      <c r="H84" s="24">
        <f t="shared" si="9"/>
        <v>153</v>
      </c>
      <c r="I84" s="39">
        <f t="shared" si="10"/>
        <v>104805.96323921214</v>
      </c>
    </row>
    <row r="85" spans="1:9" ht="15">
      <c r="A85" s="29">
        <v>61</v>
      </c>
      <c r="B85" s="23">
        <f t="shared" si="7"/>
        <v>97861.4055960007</v>
      </c>
      <c r="C85" s="23">
        <f t="shared" si="12"/>
        <v>2794.8185555506043</v>
      </c>
      <c r="D85" s="23">
        <f t="shared" si="8"/>
        <v>100656.2241515513</v>
      </c>
      <c r="E85" s="23">
        <f t="shared" si="11"/>
        <v>3225178.9779040655</v>
      </c>
      <c r="F85" s="24">
        <f t="shared" si="6"/>
        <v>1870.603807184358</v>
      </c>
      <c r="G85" s="14"/>
      <c r="H85" s="24">
        <f t="shared" si="9"/>
        <v>153</v>
      </c>
      <c r="I85" s="39">
        <f t="shared" si="10"/>
        <v>102679.82795873567</v>
      </c>
    </row>
    <row r="86" spans="1:9" ht="15">
      <c r="A86" s="29">
        <v>62</v>
      </c>
      <c r="B86" s="23">
        <f t="shared" si="7"/>
        <v>97776.67601345824</v>
      </c>
      <c r="C86" s="23">
        <f t="shared" si="12"/>
        <v>2879.5481380930464</v>
      </c>
      <c r="D86" s="23">
        <f t="shared" si="8"/>
        <v>100656.22415155129</v>
      </c>
      <c r="E86" s="23">
        <f t="shared" si="11"/>
        <v>3222299.4297659723</v>
      </c>
      <c r="F86" s="24">
        <f t="shared" si="6"/>
        <v>1868.9336692642642</v>
      </c>
      <c r="G86" s="14"/>
      <c r="H86" s="24">
        <f t="shared" si="9"/>
        <v>153</v>
      </c>
      <c r="I86" s="39">
        <f t="shared" si="10"/>
        <v>102678.15782081556</v>
      </c>
    </row>
    <row r="87" spans="1:9" ht="15">
      <c r="A87" s="29">
        <v>63</v>
      </c>
      <c r="B87" s="23">
        <f t="shared" si="7"/>
        <v>97689.37771240505</v>
      </c>
      <c r="C87" s="23">
        <f t="shared" si="12"/>
        <v>2966.8464391462335</v>
      </c>
      <c r="D87" s="23">
        <f t="shared" si="8"/>
        <v>100656.22415155129</v>
      </c>
      <c r="E87" s="23">
        <f t="shared" si="11"/>
        <v>3219332.583326826</v>
      </c>
      <c r="F87" s="24">
        <f t="shared" si="6"/>
        <v>1867.212898329559</v>
      </c>
      <c r="G87" s="14"/>
      <c r="H87" s="24">
        <f t="shared" si="9"/>
        <v>153</v>
      </c>
      <c r="I87" s="39">
        <f t="shared" si="10"/>
        <v>102676.43704988084</v>
      </c>
    </row>
    <row r="88" spans="1:9" ht="15">
      <c r="A88" s="29">
        <v>64</v>
      </c>
      <c r="B88" s="23">
        <f t="shared" si="7"/>
        <v>97599.43281785828</v>
      </c>
      <c r="C88" s="23">
        <f t="shared" si="12"/>
        <v>3056.791333693018</v>
      </c>
      <c r="D88" s="23">
        <f t="shared" si="8"/>
        <v>100656.2241515513</v>
      </c>
      <c r="E88" s="23">
        <f t="shared" si="11"/>
        <v>3216275.791993133</v>
      </c>
      <c r="F88" s="24">
        <f t="shared" si="6"/>
        <v>1865.439959356017</v>
      </c>
      <c r="G88" s="14"/>
      <c r="H88" s="24">
        <f t="shared" si="9"/>
        <v>153</v>
      </c>
      <c r="I88" s="39">
        <f t="shared" si="10"/>
        <v>102674.66411090732</v>
      </c>
    </row>
    <row r="89" spans="1:9" ht="15">
      <c r="A89" s="29">
        <v>65</v>
      </c>
      <c r="B89" s="23">
        <f aca="true" t="shared" si="13" ref="B89:B120">IF(A89&gt;$C$19," ",(IPMT($C$17,A89,$C$19,$C$18,0,$A$1))*-1)</f>
        <v>97506.76109392515</v>
      </c>
      <c r="C89" s="23">
        <f t="shared" si="12"/>
        <v>3149.4630576261447</v>
      </c>
      <c r="D89" s="23">
        <f aca="true" t="shared" si="14" ref="D89:D120">C89+B89</f>
        <v>100656.22415155129</v>
      </c>
      <c r="E89" s="23">
        <f t="shared" si="11"/>
        <v>3213126.3289355068</v>
      </c>
      <c r="F89" s="24">
        <f t="shared" si="6"/>
        <v>1863.613270782594</v>
      </c>
      <c r="G89" s="14"/>
      <c r="H89" s="24">
        <f aca="true" t="shared" si="15" ref="H89:H120">IF($C$19&lt;A89,0,153)</f>
        <v>153</v>
      </c>
      <c r="I89" s="39">
        <f aca="true" t="shared" si="16" ref="I89:I120">IF(D89=0,0,IF(A89=$C$19,(SUM(F89,H89,D89)),(SUM(G89,D89,F89,H89))))</f>
        <v>102672.83742233388</v>
      </c>
    </row>
    <row r="90" spans="1:9" ht="15">
      <c r="A90" s="29">
        <v>66</v>
      </c>
      <c r="B90" s="23">
        <f t="shared" si="13"/>
        <v>97411.27987222811</v>
      </c>
      <c r="C90" s="23">
        <f t="shared" si="12"/>
        <v>3244.944279323176</v>
      </c>
      <c r="D90" s="23">
        <f t="shared" si="14"/>
        <v>100656.22415155129</v>
      </c>
      <c r="E90" s="23">
        <f aca="true" t="shared" si="17" ref="E90:E121">(E89-C90)</f>
        <v>3209881.3846561834</v>
      </c>
      <c r="F90" s="24">
        <f aca="true" t="shared" si="18" ref="F90:F153">E90*0.058/100</f>
        <v>1861.7312031005865</v>
      </c>
      <c r="G90" s="14"/>
      <c r="H90" s="24">
        <f t="shared" si="15"/>
        <v>153</v>
      </c>
      <c r="I90" s="39">
        <f t="shared" si="16"/>
        <v>102670.95535465187</v>
      </c>
    </row>
    <row r="91" spans="1:9" ht="15">
      <c r="A91" s="29">
        <v>67</v>
      </c>
      <c r="B91" s="23">
        <f t="shared" si="13"/>
        <v>97312.90397815997</v>
      </c>
      <c r="C91" s="23">
        <f t="shared" si="12"/>
        <v>3343.3201733913256</v>
      </c>
      <c r="D91" s="23">
        <f t="shared" si="14"/>
        <v>100656.2241515513</v>
      </c>
      <c r="E91" s="23">
        <f t="shared" si="17"/>
        <v>3206538.0644827923</v>
      </c>
      <c r="F91" s="24">
        <f t="shared" si="18"/>
        <v>1859.7920774000197</v>
      </c>
      <c r="G91" s="14"/>
      <c r="H91" s="24">
        <f t="shared" si="15"/>
        <v>153</v>
      </c>
      <c r="I91" s="39">
        <f t="shared" si="16"/>
        <v>102669.01622895132</v>
      </c>
    </row>
    <row r="92" spans="1:9" ht="15">
      <c r="A92" s="29">
        <v>68</v>
      </c>
      <c r="B92" s="23">
        <f t="shared" si="13"/>
        <v>97211.54565490333</v>
      </c>
      <c r="C92" s="23">
        <f t="shared" si="12"/>
        <v>3444.678496647972</v>
      </c>
      <c r="D92" s="23">
        <f t="shared" si="14"/>
        <v>100656.2241515513</v>
      </c>
      <c r="E92" s="23">
        <f t="shared" si="17"/>
        <v>3203093.385986144</v>
      </c>
      <c r="F92" s="24">
        <f t="shared" si="18"/>
        <v>1857.7941638719637</v>
      </c>
      <c r="G92" s="14"/>
      <c r="H92" s="24">
        <f t="shared" si="15"/>
        <v>153</v>
      </c>
      <c r="I92" s="39">
        <f t="shared" si="16"/>
        <v>102667.01831542327</v>
      </c>
    </row>
    <row r="93" spans="1:9" ht="15">
      <c r="A93" s="29">
        <v>69</v>
      </c>
      <c r="B93" s="23">
        <f t="shared" si="13"/>
        <v>97107.11448514661</v>
      </c>
      <c r="C93" s="23">
        <f t="shared" si="12"/>
        <v>3549.1096664046827</v>
      </c>
      <c r="D93" s="23">
        <f t="shared" si="14"/>
        <v>100656.22415155129</v>
      </c>
      <c r="E93" s="23">
        <f t="shared" si="17"/>
        <v>3199544.2763197394</v>
      </c>
      <c r="F93" s="24">
        <f t="shared" si="18"/>
        <v>1855.735680265449</v>
      </c>
      <c r="G93" s="14"/>
      <c r="H93" s="24">
        <f t="shared" si="15"/>
        <v>153</v>
      </c>
      <c r="I93" s="39">
        <f t="shared" si="16"/>
        <v>102664.95983181674</v>
      </c>
    </row>
    <row r="94" spans="1:9" ht="15">
      <c r="A94" s="29">
        <v>70</v>
      </c>
      <c r="B94" s="23">
        <f t="shared" si="13"/>
        <v>96999.51731042677</v>
      </c>
      <c r="C94" s="23">
        <f t="shared" si="12"/>
        <v>3656.7068411245177</v>
      </c>
      <c r="D94" s="23">
        <f t="shared" si="14"/>
        <v>100656.22415155129</v>
      </c>
      <c r="E94" s="23">
        <f t="shared" si="17"/>
        <v>3195887.5694786147</v>
      </c>
      <c r="F94" s="24">
        <f t="shared" si="18"/>
        <v>1853.6147902975968</v>
      </c>
      <c r="G94" s="14"/>
      <c r="H94" s="24">
        <f t="shared" si="15"/>
        <v>153</v>
      </c>
      <c r="I94" s="39">
        <f t="shared" si="16"/>
        <v>102662.83894184888</v>
      </c>
    </row>
    <row r="95" spans="1:9" ht="15">
      <c r="A95" s="29">
        <v>71</v>
      </c>
      <c r="B95" s="23">
        <f t="shared" si="13"/>
        <v>96888.65814802669</v>
      </c>
      <c r="C95" s="23">
        <f t="shared" si="12"/>
        <v>3767.5660035246087</v>
      </c>
      <c r="D95" s="23">
        <f t="shared" si="14"/>
        <v>100656.2241515513</v>
      </c>
      <c r="E95" s="23">
        <f t="shared" si="17"/>
        <v>3192120.00347509</v>
      </c>
      <c r="F95" s="24">
        <f t="shared" si="18"/>
        <v>1851.4296020155523</v>
      </c>
      <c r="G95" s="14"/>
      <c r="H95" s="24">
        <f t="shared" si="15"/>
        <v>153</v>
      </c>
      <c r="I95" s="39">
        <f t="shared" si="16"/>
        <v>102660.65375356685</v>
      </c>
    </row>
    <row r="96" spans="1:9" ht="15">
      <c r="A96" s="29">
        <v>72</v>
      </c>
      <c r="B96" s="23">
        <f t="shared" si="13"/>
        <v>96774.43810535317</v>
      </c>
      <c r="C96" s="23">
        <f t="shared" si="12"/>
        <v>3881.786046198131</v>
      </c>
      <c r="D96" s="23">
        <f t="shared" si="14"/>
        <v>100656.2241515513</v>
      </c>
      <c r="E96" s="23">
        <f t="shared" si="17"/>
        <v>3188238.217428892</v>
      </c>
      <c r="F96" s="24">
        <f t="shared" si="18"/>
        <v>1849.1781661087575</v>
      </c>
      <c r="G96" s="24">
        <f>G19*0.045%</f>
        <v>2124.5142857142855</v>
      </c>
      <c r="H96" s="24">
        <f t="shared" si="15"/>
        <v>153</v>
      </c>
      <c r="I96" s="39">
        <f t="shared" si="16"/>
        <v>104782.91660337435</v>
      </c>
    </row>
    <row r="97" spans="1:9" ht="15">
      <c r="A97" s="29">
        <v>73</v>
      </c>
      <c r="B97" s="23">
        <f t="shared" si="13"/>
        <v>96656.75529171925</v>
      </c>
      <c r="C97" s="23">
        <f aca="true" t="shared" si="19" ref="C97:C128">IF(A97&gt;$C$19," ",(PPMT($C$17,A97,$C$19,$C$18,0,$A$1))*-1)</f>
        <v>3999.468859832037</v>
      </c>
      <c r="D97" s="23">
        <f t="shared" si="14"/>
        <v>100656.22415155129</v>
      </c>
      <c r="E97" s="23">
        <f t="shared" si="17"/>
        <v>3184238.7485690597</v>
      </c>
      <c r="F97" s="24">
        <f t="shared" si="18"/>
        <v>1846.858474170055</v>
      </c>
      <c r="G97" s="14"/>
      <c r="H97" s="24">
        <f t="shared" si="15"/>
        <v>153</v>
      </c>
      <c r="I97" s="39">
        <f t="shared" si="16"/>
        <v>102656.08262572135</v>
      </c>
    </row>
    <row r="98" spans="1:9" ht="15">
      <c r="A98" s="29">
        <v>74</v>
      </c>
      <c r="B98" s="23">
        <f t="shared" si="13"/>
        <v>96535.50472745202</v>
      </c>
      <c r="C98" s="23">
        <f t="shared" si="19"/>
        <v>4120.7194240992785</v>
      </c>
      <c r="D98" s="23">
        <f t="shared" si="14"/>
        <v>100656.2241515513</v>
      </c>
      <c r="E98" s="23">
        <f t="shared" si="17"/>
        <v>3180118.0291449605</v>
      </c>
      <c r="F98" s="24">
        <f t="shared" si="18"/>
        <v>1844.4684569040771</v>
      </c>
      <c r="G98" s="14"/>
      <c r="H98" s="24">
        <f t="shared" si="15"/>
        <v>153</v>
      </c>
      <c r="I98" s="39">
        <f t="shared" si="16"/>
        <v>102653.69260845539</v>
      </c>
    </row>
    <row r="99" spans="1:9" ht="15">
      <c r="A99" s="29">
        <v>75</v>
      </c>
      <c r="B99" s="23">
        <f t="shared" si="13"/>
        <v>96410.57825024474</v>
      </c>
      <c r="C99" s="23">
        <f t="shared" si="19"/>
        <v>4245.645901306556</v>
      </c>
      <c r="D99" s="23">
        <f t="shared" si="14"/>
        <v>100656.2241515513</v>
      </c>
      <c r="E99" s="23">
        <f t="shared" si="17"/>
        <v>3175872.383243654</v>
      </c>
      <c r="F99" s="24">
        <f t="shared" si="18"/>
        <v>1842.0059822813193</v>
      </c>
      <c r="G99" s="14"/>
      <c r="H99" s="24">
        <f t="shared" si="15"/>
        <v>153</v>
      </c>
      <c r="I99" s="39">
        <f t="shared" si="16"/>
        <v>102651.23013383262</v>
      </c>
    </row>
    <row r="100" spans="1:9" ht="15">
      <c r="A100" s="29">
        <v>76</v>
      </c>
      <c r="B100" s="23">
        <f t="shared" si="13"/>
        <v>96281.86441867013</v>
      </c>
      <c r="C100" s="23">
        <f t="shared" si="19"/>
        <v>4374.359732881166</v>
      </c>
      <c r="D100" s="23">
        <f t="shared" si="14"/>
        <v>100656.22415155129</v>
      </c>
      <c r="E100" s="23">
        <f t="shared" si="17"/>
        <v>3171498.0235107727</v>
      </c>
      <c r="F100" s="24">
        <f t="shared" si="18"/>
        <v>1839.4688536362485</v>
      </c>
      <c r="G100" s="14"/>
      <c r="H100" s="24">
        <f t="shared" si="15"/>
        <v>153</v>
      </c>
      <c r="I100" s="39">
        <f t="shared" si="16"/>
        <v>102648.69300518754</v>
      </c>
    </row>
    <row r="101" spans="1:9" ht="15">
      <c r="A101" s="29">
        <v>77</v>
      </c>
      <c r="B101" s="23">
        <f t="shared" si="13"/>
        <v>96149.24841276828</v>
      </c>
      <c r="C101" s="23">
        <f t="shared" si="19"/>
        <v>4506.975738783013</v>
      </c>
      <c r="D101" s="23">
        <f t="shared" si="14"/>
        <v>100656.2241515513</v>
      </c>
      <c r="E101" s="23">
        <f t="shared" si="17"/>
        <v>3166991.04777199</v>
      </c>
      <c r="F101" s="24">
        <f t="shared" si="18"/>
        <v>1836.8548077077542</v>
      </c>
      <c r="G101" s="14"/>
      <c r="H101" s="24">
        <f t="shared" si="15"/>
        <v>153</v>
      </c>
      <c r="I101" s="39">
        <f t="shared" si="16"/>
        <v>102646.07895925906</v>
      </c>
    </row>
    <row r="102" spans="1:9" ht="15">
      <c r="A102" s="29">
        <v>78</v>
      </c>
      <c r="B102" s="23">
        <f t="shared" si="13"/>
        <v>96012.61193162085</v>
      </c>
      <c r="C102" s="23">
        <f t="shared" si="19"/>
        <v>4643.612219930451</v>
      </c>
      <c r="D102" s="23">
        <f t="shared" si="14"/>
        <v>100656.2241515513</v>
      </c>
      <c r="E102" s="23">
        <f t="shared" si="17"/>
        <v>3162347.435552059</v>
      </c>
      <c r="F102" s="24">
        <f t="shared" si="18"/>
        <v>1834.1615126201943</v>
      </c>
      <c r="G102" s="14"/>
      <c r="H102" s="24">
        <f t="shared" si="15"/>
        <v>153</v>
      </c>
      <c r="I102" s="39">
        <f t="shared" si="16"/>
        <v>102643.3856641715</v>
      </c>
    </row>
    <row r="103" spans="1:9" ht="15">
      <c r="A103" s="29">
        <v>79</v>
      </c>
      <c r="B103" s="23">
        <f t="shared" si="13"/>
        <v>95871.83308781995</v>
      </c>
      <c r="C103" s="23">
        <f t="shared" si="19"/>
        <v>4784.391063731341</v>
      </c>
      <c r="D103" s="23">
        <f t="shared" si="14"/>
        <v>100656.22415155129</v>
      </c>
      <c r="E103" s="23">
        <f t="shared" si="17"/>
        <v>3157563.044488328</v>
      </c>
      <c r="F103" s="24">
        <f t="shared" si="18"/>
        <v>1831.3865658032303</v>
      </c>
      <c r="G103" s="14"/>
      <c r="H103" s="24">
        <f t="shared" si="15"/>
        <v>153</v>
      </c>
      <c r="I103" s="39">
        <f t="shared" si="16"/>
        <v>102640.61071735452</v>
      </c>
    </row>
    <row r="104" spans="1:9" ht="15">
      <c r="A104" s="29">
        <v>80</v>
      </c>
      <c r="B104" s="23">
        <f t="shared" si="13"/>
        <v>95726.78629873783</v>
      </c>
      <c r="C104" s="23">
        <f t="shared" si="19"/>
        <v>4929.437852813465</v>
      </c>
      <c r="D104" s="23">
        <f t="shared" si="14"/>
        <v>100656.2241515513</v>
      </c>
      <c r="E104" s="23">
        <f t="shared" si="17"/>
        <v>3152633.6066355146</v>
      </c>
      <c r="F104" s="24">
        <f t="shared" si="18"/>
        <v>1828.5274918485986</v>
      </c>
      <c r="G104" s="14"/>
      <c r="H104" s="24">
        <f t="shared" si="15"/>
        <v>153</v>
      </c>
      <c r="I104" s="39">
        <f t="shared" si="16"/>
        <v>102637.7516433999</v>
      </c>
    </row>
    <row r="105" spans="1:9" ht="15">
      <c r="A105" s="29">
        <v>81</v>
      </c>
      <c r="B105" s="23">
        <f t="shared" si="13"/>
        <v>95577.34217450004</v>
      </c>
      <c r="C105" s="23">
        <f t="shared" si="19"/>
        <v>5078.881977051259</v>
      </c>
      <c r="D105" s="23">
        <f t="shared" si="14"/>
        <v>100656.2241515513</v>
      </c>
      <c r="E105" s="23">
        <f t="shared" si="17"/>
        <v>3147554.7246584636</v>
      </c>
      <c r="F105" s="24">
        <f t="shared" si="18"/>
        <v>1825.581740301909</v>
      </c>
      <c r="G105" s="14"/>
      <c r="H105" s="24">
        <f t="shared" si="15"/>
        <v>153</v>
      </c>
      <c r="I105" s="39">
        <f t="shared" si="16"/>
        <v>102634.8058918532</v>
      </c>
    </row>
    <row r="106" spans="1:9" ht="15">
      <c r="A106" s="29">
        <v>82</v>
      </c>
      <c r="B106" s="23">
        <f t="shared" si="13"/>
        <v>95423.36740256244</v>
      </c>
      <c r="C106" s="23">
        <f t="shared" si="19"/>
        <v>5232.856748988863</v>
      </c>
      <c r="D106" s="23">
        <f t="shared" si="14"/>
        <v>100656.2241515513</v>
      </c>
      <c r="E106" s="23">
        <f t="shared" si="17"/>
        <v>3142321.8679094748</v>
      </c>
      <c r="F106" s="24">
        <f t="shared" si="18"/>
        <v>1822.5466833874955</v>
      </c>
      <c r="G106" s="14"/>
      <c r="H106" s="24">
        <f t="shared" si="15"/>
        <v>153</v>
      </c>
      <c r="I106" s="39">
        <f t="shared" si="16"/>
        <v>102631.7708349388</v>
      </c>
    </row>
    <row r="107" spans="1:9" ht="15">
      <c r="A107" s="29">
        <v>83</v>
      </c>
      <c r="B107" s="23">
        <f t="shared" si="13"/>
        <v>95264.72462878891</v>
      </c>
      <c r="C107" s="23">
        <f t="shared" si="19"/>
        <v>5391.499522762378</v>
      </c>
      <c r="D107" s="23">
        <f t="shared" si="14"/>
        <v>100656.22415155129</v>
      </c>
      <c r="E107" s="23">
        <f t="shared" si="17"/>
        <v>3136930.3683867124</v>
      </c>
      <c r="F107" s="24">
        <f t="shared" si="18"/>
        <v>1819.4196136642931</v>
      </c>
      <c r="G107" s="14"/>
      <c r="H107" s="24">
        <f t="shared" si="15"/>
        <v>153</v>
      </c>
      <c r="I107" s="39">
        <f t="shared" si="16"/>
        <v>102628.64376521559</v>
      </c>
    </row>
    <row r="108" spans="1:9" ht="15">
      <c r="A108" s="29">
        <v>84</v>
      </c>
      <c r="B108" s="23">
        <f t="shared" si="13"/>
        <v>95101.27233492384</v>
      </c>
      <c r="C108" s="23">
        <f t="shared" si="19"/>
        <v>5554.951816627456</v>
      </c>
      <c r="D108" s="23">
        <f t="shared" si="14"/>
        <v>100656.22415155129</v>
      </c>
      <c r="E108" s="23">
        <f t="shared" si="17"/>
        <v>3131375.416570085</v>
      </c>
      <c r="F108" s="24">
        <f t="shared" si="18"/>
        <v>1816.1977416106495</v>
      </c>
      <c r="G108" s="24">
        <f>G19*0.045%</f>
        <v>2124.5142857142855</v>
      </c>
      <c r="H108" s="24">
        <f t="shared" si="15"/>
        <v>153</v>
      </c>
      <c r="I108" s="39">
        <f t="shared" si="16"/>
        <v>104749.93617887622</v>
      </c>
    </row>
    <row r="109" spans="1:9" ht="15">
      <c r="A109" s="29">
        <v>85</v>
      </c>
      <c r="B109" s="23">
        <f t="shared" si="13"/>
        <v>94932.86471234974</v>
      </c>
      <c r="C109" s="23">
        <f t="shared" si="19"/>
        <v>5723.359439201544</v>
      </c>
      <c r="D109" s="23">
        <f t="shared" si="14"/>
        <v>100656.22415155129</v>
      </c>
      <c r="E109" s="23">
        <f t="shared" si="17"/>
        <v>3125652.0571308834</v>
      </c>
      <c r="F109" s="24">
        <f t="shared" si="18"/>
        <v>1812.8781931359126</v>
      </c>
      <c r="G109" s="14"/>
      <c r="H109" s="24">
        <f t="shared" si="15"/>
        <v>153</v>
      </c>
      <c r="I109" s="39">
        <f t="shared" si="16"/>
        <v>102622.1023446872</v>
      </c>
    </row>
    <row r="110" spans="1:9" ht="15">
      <c r="A110" s="29">
        <v>86</v>
      </c>
      <c r="B110" s="23">
        <f t="shared" si="13"/>
        <v>94759.35153201796</v>
      </c>
      <c r="C110" s="23">
        <f t="shared" si="19"/>
        <v>5896.872619533337</v>
      </c>
      <c r="D110" s="23">
        <f t="shared" si="14"/>
        <v>100656.22415155129</v>
      </c>
      <c r="E110" s="23">
        <f t="shared" si="17"/>
        <v>3119755.18451135</v>
      </c>
      <c r="F110" s="24">
        <f t="shared" si="18"/>
        <v>1809.458007016583</v>
      </c>
      <c r="G110" s="14"/>
      <c r="H110" s="24">
        <f t="shared" si="15"/>
        <v>153</v>
      </c>
      <c r="I110" s="39">
        <f t="shared" si="16"/>
        <v>102618.68215856787</v>
      </c>
    </row>
    <row r="111" spans="1:9" ht="15">
      <c r="A111" s="29">
        <v>87</v>
      </c>
      <c r="B111" s="23">
        <f t="shared" si="13"/>
        <v>94580.57801043577</v>
      </c>
      <c r="C111" s="23">
        <f t="shared" si="19"/>
        <v>6075.646141115522</v>
      </c>
      <c r="D111" s="23">
        <f t="shared" si="14"/>
        <v>100656.22415155129</v>
      </c>
      <c r="E111" s="23">
        <f t="shared" si="17"/>
        <v>3113679.5383702344</v>
      </c>
      <c r="F111" s="24">
        <f t="shared" si="18"/>
        <v>1805.9341322547361</v>
      </c>
      <c r="G111" s="14"/>
      <c r="H111" s="24">
        <f t="shared" si="15"/>
        <v>153</v>
      </c>
      <c r="I111" s="39">
        <f t="shared" si="16"/>
        <v>102615.15828380603</v>
      </c>
    </row>
    <row r="112" spans="1:9" ht="15">
      <c r="A112" s="29">
        <v>88</v>
      </c>
      <c r="B112" s="23">
        <f t="shared" si="13"/>
        <v>94396.38467159095</v>
      </c>
      <c r="C112" s="23">
        <f t="shared" si="19"/>
        <v>6259.839479960344</v>
      </c>
      <c r="D112" s="23">
        <f t="shared" si="14"/>
        <v>100656.22415155129</v>
      </c>
      <c r="E112" s="23">
        <f t="shared" si="17"/>
        <v>3107419.698890274</v>
      </c>
      <c r="F112" s="24">
        <f t="shared" si="18"/>
        <v>1802.303425356359</v>
      </c>
      <c r="G112" s="14"/>
      <c r="H112" s="24">
        <f t="shared" si="15"/>
        <v>153</v>
      </c>
      <c r="I112" s="39">
        <f t="shared" si="16"/>
        <v>102611.52757690764</v>
      </c>
    </row>
    <row r="113" spans="1:9" ht="15">
      <c r="A113" s="29">
        <v>89</v>
      </c>
      <c r="B113" s="23">
        <f t="shared" si="13"/>
        <v>94206.60720469014</v>
      </c>
      <c r="C113" s="23">
        <f t="shared" si="19"/>
        <v>6449.616946861139</v>
      </c>
      <c r="D113" s="23">
        <f t="shared" si="14"/>
        <v>100656.22415155127</v>
      </c>
      <c r="E113" s="23">
        <f t="shared" si="17"/>
        <v>3100970.081943413</v>
      </c>
      <c r="F113" s="24">
        <f t="shared" si="18"/>
        <v>1798.5626475271795</v>
      </c>
      <c r="G113" s="14"/>
      <c r="H113" s="24">
        <f t="shared" si="15"/>
        <v>153</v>
      </c>
      <c r="I113" s="39">
        <f t="shared" si="16"/>
        <v>102607.78679907846</v>
      </c>
    </row>
    <row r="114" spans="1:9" ht="15">
      <c r="A114" s="29">
        <v>90</v>
      </c>
      <c r="B114" s="23">
        <f t="shared" si="13"/>
        <v>94011.07631758449</v>
      </c>
      <c r="C114" s="23">
        <f t="shared" si="19"/>
        <v>6645.147833966813</v>
      </c>
      <c r="D114" s="23">
        <f t="shared" si="14"/>
        <v>100656.2241515513</v>
      </c>
      <c r="E114" s="23">
        <f t="shared" si="17"/>
        <v>3094324.934109446</v>
      </c>
      <c r="F114" s="24">
        <f t="shared" si="18"/>
        <v>1794.708461783479</v>
      </c>
      <c r="G114" s="14"/>
      <c r="H114" s="24">
        <f t="shared" si="15"/>
        <v>153</v>
      </c>
      <c r="I114" s="39">
        <f t="shared" si="16"/>
        <v>102603.93261333478</v>
      </c>
    </row>
    <row r="115" spans="1:9" ht="15">
      <c r="A115" s="29">
        <v>91</v>
      </c>
      <c r="B115" s="23">
        <f t="shared" si="13"/>
        <v>93809.61758575139</v>
      </c>
      <c r="C115" s="23">
        <f t="shared" si="19"/>
        <v>6846.606565799909</v>
      </c>
      <c r="D115" s="23">
        <f t="shared" si="14"/>
        <v>100656.2241515513</v>
      </c>
      <c r="E115" s="23">
        <f t="shared" si="17"/>
        <v>3087478.327543646</v>
      </c>
      <c r="F115" s="24">
        <f t="shared" si="18"/>
        <v>1790.7374299753149</v>
      </c>
      <c r="G115" s="14"/>
      <c r="H115" s="24">
        <f t="shared" si="15"/>
        <v>153</v>
      </c>
      <c r="I115" s="39">
        <f t="shared" si="16"/>
        <v>102599.96158152662</v>
      </c>
    </row>
    <row r="116" spans="1:9" ht="15">
      <c r="A116" s="29">
        <v>92</v>
      </c>
      <c r="B116" s="23">
        <f t="shared" si="13"/>
        <v>93602.0512966982</v>
      </c>
      <c r="C116" s="23">
        <f t="shared" si="19"/>
        <v>7054.1728548530755</v>
      </c>
      <c r="D116" s="23">
        <f t="shared" si="14"/>
        <v>100656.22415155129</v>
      </c>
      <c r="E116" s="23">
        <f t="shared" si="17"/>
        <v>3080424.1546887932</v>
      </c>
      <c r="F116" s="24">
        <f t="shared" si="18"/>
        <v>1786.6460097195002</v>
      </c>
      <c r="G116" s="14"/>
      <c r="H116" s="24">
        <f t="shared" si="15"/>
        <v>153</v>
      </c>
      <c r="I116" s="39">
        <f t="shared" si="16"/>
        <v>102595.87016127078</v>
      </c>
    </row>
    <row r="117" spans="1:9" ht="15">
      <c r="A117" s="29">
        <v>93</v>
      </c>
      <c r="B117" s="23">
        <f t="shared" si="13"/>
        <v>93388.19228964859</v>
      </c>
      <c r="C117" s="23">
        <f t="shared" si="19"/>
        <v>7268.031861902703</v>
      </c>
      <c r="D117" s="23">
        <f t="shared" si="14"/>
        <v>100656.2241515513</v>
      </c>
      <c r="E117" s="23">
        <f t="shared" si="17"/>
        <v>3073156.1228268906</v>
      </c>
      <c r="F117" s="24">
        <f t="shared" si="18"/>
        <v>1782.4305512395968</v>
      </c>
      <c r="G117" s="14"/>
      <c r="H117" s="24">
        <f t="shared" si="15"/>
        <v>153</v>
      </c>
      <c r="I117" s="39">
        <f t="shared" si="16"/>
        <v>102591.6547027909</v>
      </c>
    </row>
    <row r="118" spans="1:9" ht="15">
      <c r="A118" s="29">
        <v>94</v>
      </c>
      <c r="B118" s="23">
        <f t="shared" si="13"/>
        <v>93167.84979036858</v>
      </c>
      <c r="C118" s="23">
        <f t="shared" si="19"/>
        <v>7488.374361182719</v>
      </c>
      <c r="D118" s="23">
        <f t="shared" si="14"/>
        <v>100656.2241515513</v>
      </c>
      <c r="E118" s="23">
        <f t="shared" si="17"/>
        <v>3065667.748465708</v>
      </c>
      <c r="F118" s="24">
        <f t="shared" si="18"/>
        <v>1778.0872941101106</v>
      </c>
      <c r="G118" s="14"/>
      <c r="H118" s="24">
        <f t="shared" si="15"/>
        <v>153</v>
      </c>
      <c r="I118" s="39">
        <f t="shared" si="16"/>
        <v>102587.31144566141</v>
      </c>
    </row>
    <row r="119" spans="1:9" ht="15">
      <c r="A119" s="29">
        <v>95</v>
      </c>
      <c r="B119" s="23">
        <f t="shared" si="13"/>
        <v>92940.82724098538</v>
      </c>
      <c r="C119" s="23">
        <f t="shared" si="19"/>
        <v>7715.396910565909</v>
      </c>
      <c r="D119" s="23">
        <f t="shared" si="14"/>
        <v>100656.22415155129</v>
      </c>
      <c r="E119" s="23">
        <f t="shared" si="17"/>
        <v>3057952.351555142</v>
      </c>
      <c r="F119" s="24">
        <f t="shared" si="18"/>
        <v>1773.6123639019827</v>
      </c>
      <c r="G119" s="14"/>
      <c r="H119" s="24">
        <f t="shared" si="15"/>
        <v>153</v>
      </c>
      <c r="I119" s="39">
        <f t="shared" si="16"/>
        <v>102582.83651545327</v>
      </c>
    </row>
    <row r="120" spans="1:9" ht="15">
      <c r="A120" s="29">
        <v>96</v>
      </c>
      <c r="B120" s="23">
        <f t="shared" si="13"/>
        <v>92706.92212464674</v>
      </c>
      <c r="C120" s="23">
        <f t="shared" si="19"/>
        <v>7949.302026904567</v>
      </c>
      <c r="D120" s="23">
        <f t="shared" si="14"/>
        <v>100656.2241515513</v>
      </c>
      <c r="E120" s="23">
        <f t="shared" si="17"/>
        <v>3050003.0495282374</v>
      </c>
      <c r="F120" s="24">
        <f t="shared" si="18"/>
        <v>1769.001768726378</v>
      </c>
      <c r="G120" s="24">
        <f>G19*0.045%</f>
        <v>2124.5142857142855</v>
      </c>
      <c r="H120" s="24">
        <f t="shared" si="15"/>
        <v>153</v>
      </c>
      <c r="I120" s="39">
        <f t="shared" si="16"/>
        <v>104702.74020599197</v>
      </c>
    </row>
    <row r="121" spans="1:9" ht="15">
      <c r="A121" s="29">
        <v>97</v>
      </c>
      <c r="B121" s="23">
        <f aca="true" t="shared" si="20" ref="B121:B143">IF(A121&gt;$C$19," ",(IPMT($C$17,A121,$C$19,$C$18,0,$A$1))*-1)</f>
        <v>92465.9257848644</v>
      </c>
      <c r="C121" s="23">
        <f t="shared" si="19"/>
        <v>8190.29836668689</v>
      </c>
      <c r="D121" s="23">
        <f aca="true" t="shared" si="21" ref="D121:D152">C121+B121</f>
        <v>100656.2241515513</v>
      </c>
      <c r="E121" s="23">
        <f t="shared" si="17"/>
        <v>3041812.7511615506</v>
      </c>
      <c r="F121" s="24">
        <f t="shared" si="18"/>
        <v>1764.2513956736993</v>
      </c>
      <c r="G121" s="14"/>
      <c r="H121" s="24">
        <f aca="true" t="shared" si="22" ref="H121:H152">IF($C$19&lt;A121,0,153)</f>
        <v>153</v>
      </c>
      <c r="I121" s="39">
        <f aca="true" t="shared" si="23" ref="I121:I152">IF(D121=0,0,IF(A121=$C$19,(SUM(F121,H121,D121)),(SUM(G121,D121,F121,H121))))</f>
        <v>102573.475547225</v>
      </c>
    </row>
    <row r="122" spans="1:9" ht="15">
      <c r="A122" s="29">
        <v>98</v>
      </c>
      <c r="B122" s="23">
        <f t="shared" si="20"/>
        <v>92217.62323938102</v>
      </c>
      <c r="C122" s="23">
        <f t="shared" si="19"/>
        <v>8438.60091217028</v>
      </c>
      <c r="D122" s="23">
        <f t="shared" si="21"/>
        <v>100656.2241515513</v>
      </c>
      <c r="E122" s="23">
        <f aca="true" t="shared" si="24" ref="E122:E153">(E121-C122)</f>
        <v>3033374.15024938</v>
      </c>
      <c r="F122" s="24">
        <f t="shared" si="18"/>
        <v>1759.3570071446406</v>
      </c>
      <c r="G122" s="14"/>
      <c r="H122" s="24">
        <f t="shared" si="22"/>
        <v>153</v>
      </c>
      <c r="I122" s="39">
        <f t="shared" si="23"/>
        <v>102568.58115869595</v>
      </c>
    </row>
    <row r="123" spans="1:9" ht="15">
      <c r="A123" s="29">
        <v>99</v>
      </c>
      <c r="B123" s="23">
        <f t="shared" si="20"/>
        <v>91961.79298839372</v>
      </c>
      <c r="C123" s="23">
        <f t="shared" si="19"/>
        <v>8694.431163157578</v>
      </c>
      <c r="D123" s="23">
        <f t="shared" si="21"/>
        <v>100656.2241515513</v>
      </c>
      <c r="E123" s="23">
        <f t="shared" si="24"/>
        <v>3024679.7190862224</v>
      </c>
      <c r="F123" s="24">
        <f t="shared" si="18"/>
        <v>1754.314237070009</v>
      </c>
      <c r="G123" s="14"/>
      <c r="H123" s="24">
        <f t="shared" si="22"/>
        <v>153</v>
      </c>
      <c r="I123" s="39">
        <f t="shared" si="23"/>
        <v>102563.53838862131</v>
      </c>
    </row>
    <row r="124" spans="1:9" ht="15">
      <c r="A124" s="29">
        <v>100</v>
      </c>
      <c r="B124" s="23">
        <f t="shared" si="20"/>
        <v>91698.206816964</v>
      </c>
      <c r="C124" s="23">
        <f t="shared" si="19"/>
        <v>8958.017334587305</v>
      </c>
      <c r="D124" s="23">
        <f t="shared" si="21"/>
        <v>100656.2241515513</v>
      </c>
      <c r="E124" s="23">
        <f t="shared" si="24"/>
        <v>3015721.701751635</v>
      </c>
      <c r="F124" s="24">
        <f t="shared" si="18"/>
        <v>1749.1185870159484</v>
      </c>
      <c r="G124" s="14"/>
      <c r="H124" s="24">
        <f t="shared" si="22"/>
        <v>153</v>
      </c>
      <c r="I124" s="39">
        <f t="shared" si="23"/>
        <v>102558.34273856725</v>
      </c>
    </row>
    <row r="125" spans="1:9" ht="15">
      <c r="A125" s="29">
        <v>101</v>
      </c>
      <c r="B125" s="23">
        <f t="shared" si="20"/>
        <v>91426.62959143707</v>
      </c>
      <c r="C125" s="23">
        <f t="shared" si="19"/>
        <v>9229.594560114208</v>
      </c>
      <c r="D125" s="23">
        <f t="shared" si="21"/>
        <v>100656.22415155129</v>
      </c>
      <c r="E125" s="23">
        <f t="shared" si="24"/>
        <v>3006492.1071915207</v>
      </c>
      <c r="F125" s="24">
        <f t="shared" si="18"/>
        <v>1743.7654221710823</v>
      </c>
      <c r="G125" s="14"/>
      <c r="H125" s="24">
        <f t="shared" si="22"/>
        <v>153</v>
      </c>
      <c r="I125" s="39">
        <f t="shared" si="23"/>
        <v>102552.98957372237</v>
      </c>
    </row>
    <row r="126" spans="1:9" ht="15">
      <c r="A126" s="29">
        <v>102</v>
      </c>
      <c r="B126" s="23">
        <f t="shared" si="20"/>
        <v>91146.81904968963</v>
      </c>
      <c r="C126" s="23">
        <f t="shared" si="19"/>
        <v>9509.40510186167</v>
      </c>
      <c r="D126" s="23">
        <f t="shared" si="21"/>
        <v>100656.2241515513</v>
      </c>
      <c r="E126" s="23">
        <f t="shared" si="24"/>
        <v>2996982.702089659</v>
      </c>
      <c r="F126" s="24">
        <f t="shared" si="18"/>
        <v>1738.2499672120023</v>
      </c>
      <c r="G126" s="14"/>
      <c r="H126" s="24">
        <f t="shared" si="22"/>
        <v>153</v>
      </c>
      <c r="I126" s="39">
        <f t="shared" si="23"/>
        <v>102547.4741187633</v>
      </c>
    </row>
    <row r="127" spans="1:9" ht="15">
      <c r="A127" s="29">
        <v>103</v>
      </c>
      <c r="B127" s="23">
        <f t="shared" si="20"/>
        <v>90858.52558501819</v>
      </c>
      <c r="C127" s="23">
        <f t="shared" si="19"/>
        <v>9797.698566533109</v>
      </c>
      <c r="D127" s="23">
        <f t="shared" si="21"/>
        <v>100656.22415155129</v>
      </c>
      <c r="E127" s="23">
        <f t="shared" si="24"/>
        <v>2987185.003523126</v>
      </c>
      <c r="F127" s="24">
        <f t="shared" si="18"/>
        <v>1732.5673020434128</v>
      </c>
      <c r="G127" s="14"/>
      <c r="H127" s="24">
        <f t="shared" si="22"/>
        <v>153</v>
      </c>
      <c r="I127" s="39">
        <f t="shared" si="23"/>
        <v>102541.7914535947</v>
      </c>
    </row>
    <row r="128" spans="1:9" ht="15">
      <c r="A128" s="29">
        <v>104</v>
      </c>
      <c r="B128" s="23">
        <f t="shared" si="20"/>
        <v>90561.49202347612</v>
      </c>
      <c r="C128" s="23">
        <f t="shared" si="19"/>
        <v>10094.732128075175</v>
      </c>
      <c r="D128" s="23">
        <f t="shared" si="21"/>
        <v>100656.2241515513</v>
      </c>
      <c r="E128" s="23">
        <f t="shared" si="24"/>
        <v>2977090.2713950505</v>
      </c>
      <c r="F128" s="24">
        <f t="shared" si="18"/>
        <v>1726.7123574091293</v>
      </c>
      <c r="G128" s="14"/>
      <c r="H128" s="24">
        <f t="shared" si="22"/>
        <v>153</v>
      </c>
      <c r="I128" s="39">
        <f t="shared" si="23"/>
        <v>102535.93650896043</v>
      </c>
    </row>
    <row r="129" spans="1:9" ht="15">
      <c r="A129" s="29">
        <v>105</v>
      </c>
      <c r="B129" s="23">
        <f t="shared" si="20"/>
        <v>90255.45339445998</v>
      </c>
      <c r="C129" s="23">
        <f aca="true" t="shared" si="25" ref="C129:C143">IF(A129&gt;$C$19," ",(PPMT($C$17,A129,$C$19,$C$18,0,$A$1))*-1)</f>
        <v>10400.770757091319</v>
      </c>
      <c r="D129" s="23">
        <f t="shared" si="21"/>
        <v>100656.2241515513</v>
      </c>
      <c r="E129" s="23">
        <f t="shared" si="24"/>
        <v>2966689.500637959</v>
      </c>
      <c r="F129" s="24">
        <f t="shared" si="18"/>
        <v>1720.6799103700164</v>
      </c>
      <c r="G129" s="14"/>
      <c r="H129" s="24">
        <f t="shared" si="22"/>
        <v>153</v>
      </c>
      <c r="I129" s="39">
        <f t="shared" si="23"/>
        <v>102529.90406192132</v>
      </c>
    </row>
    <row r="130" spans="1:9" ht="15">
      <c r="A130" s="29">
        <v>106</v>
      </c>
      <c r="B130" s="23">
        <f t="shared" si="20"/>
        <v>89940.13669434082</v>
      </c>
      <c r="C130" s="23">
        <f t="shared" si="25"/>
        <v>10716.087457210468</v>
      </c>
      <c r="D130" s="23">
        <f t="shared" si="21"/>
        <v>100656.22415155129</v>
      </c>
      <c r="E130" s="23">
        <f t="shared" si="24"/>
        <v>2955973.413180749</v>
      </c>
      <c r="F130" s="24">
        <f t="shared" si="18"/>
        <v>1714.4645796448344</v>
      </c>
      <c r="G130" s="14"/>
      <c r="H130" s="24">
        <f t="shared" si="22"/>
        <v>153</v>
      </c>
      <c r="I130" s="39">
        <f t="shared" si="23"/>
        <v>102523.68873119612</v>
      </c>
    </row>
    <row r="131" spans="1:9" ht="15">
      <c r="A131" s="29">
        <v>107</v>
      </c>
      <c r="B131" s="23">
        <f t="shared" si="20"/>
        <v>89615.26064292973</v>
      </c>
      <c r="C131" s="23">
        <f t="shared" si="25"/>
        <v>11040.963508621571</v>
      </c>
      <c r="D131" s="23">
        <f t="shared" si="21"/>
        <v>100656.2241515513</v>
      </c>
      <c r="E131" s="23">
        <f t="shared" si="24"/>
        <v>2944932.449672127</v>
      </c>
      <c r="F131" s="24">
        <f t="shared" si="18"/>
        <v>1708.0608208098338</v>
      </c>
      <c r="G131" s="14"/>
      <c r="H131" s="24">
        <f t="shared" si="22"/>
        <v>153</v>
      </c>
      <c r="I131" s="39">
        <f t="shared" si="23"/>
        <v>102517.28497236113</v>
      </c>
    </row>
    <row r="132" spans="1:9" ht="15">
      <c r="A132" s="29">
        <v>108</v>
      </c>
      <c r="B132" s="23">
        <f t="shared" si="20"/>
        <v>89280.53543256</v>
      </c>
      <c r="C132" s="23">
        <f t="shared" si="25"/>
        <v>11375.68871899128</v>
      </c>
      <c r="D132" s="23">
        <f t="shared" si="21"/>
        <v>100656.22415155129</v>
      </c>
      <c r="E132" s="23">
        <f t="shared" si="24"/>
        <v>2933556.760953136</v>
      </c>
      <c r="F132" s="24">
        <f t="shared" si="18"/>
        <v>1701.462921352819</v>
      </c>
      <c r="G132" s="24">
        <f>G19*0.045%</f>
        <v>2124.5142857142855</v>
      </c>
      <c r="H132" s="24">
        <f t="shared" si="22"/>
        <v>153</v>
      </c>
      <c r="I132" s="39">
        <f t="shared" si="23"/>
        <v>104635.20135861839</v>
      </c>
    </row>
    <row r="133" spans="1:9" ht="15">
      <c r="A133" s="29">
        <v>109</v>
      </c>
      <c r="B133" s="23">
        <f t="shared" si="20"/>
        <v>88935.6624695626</v>
      </c>
      <c r="C133" s="23">
        <f t="shared" si="25"/>
        <v>11720.561681988696</v>
      </c>
      <c r="D133" s="23">
        <f t="shared" si="21"/>
        <v>100656.22415155129</v>
      </c>
      <c r="E133" s="23">
        <f t="shared" si="24"/>
        <v>2921836.199271147</v>
      </c>
      <c r="F133" s="24">
        <f t="shared" si="18"/>
        <v>1694.6649955772655</v>
      </c>
      <c r="G133" s="14"/>
      <c r="H133" s="24">
        <f t="shared" si="22"/>
        <v>153</v>
      </c>
      <c r="I133" s="39">
        <f t="shared" si="23"/>
        <v>102503.88914712855</v>
      </c>
    </row>
    <row r="134" spans="1:9" ht="15">
      <c r="A134" s="29">
        <v>110</v>
      </c>
      <c r="B134" s="23">
        <f t="shared" si="20"/>
        <v>88580.33410790365</v>
      </c>
      <c r="C134" s="23">
        <f t="shared" si="25"/>
        <v>12075.890043647652</v>
      </c>
      <c r="D134" s="23">
        <f t="shared" si="21"/>
        <v>100656.2241515513</v>
      </c>
      <c r="E134" s="23">
        <f t="shared" si="24"/>
        <v>2909760.3092274996</v>
      </c>
      <c r="F134" s="24">
        <f t="shared" si="18"/>
        <v>1687.66097935195</v>
      </c>
      <c r="G134" s="14"/>
      <c r="H134" s="24">
        <f t="shared" si="22"/>
        <v>153</v>
      </c>
      <c r="I134" s="39">
        <f t="shared" si="23"/>
        <v>102496.88513090325</v>
      </c>
    </row>
    <row r="135" spans="1:9" ht="15">
      <c r="A135" s="29">
        <v>111</v>
      </c>
      <c r="B135" s="23">
        <f t="shared" si="20"/>
        <v>88214.23337474707</v>
      </c>
      <c r="C135" s="23">
        <f t="shared" si="25"/>
        <v>12441.990776804236</v>
      </c>
      <c r="D135" s="23">
        <f t="shared" si="21"/>
        <v>100656.2241515513</v>
      </c>
      <c r="E135" s="23">
        <f t="shared" si="24"/>
        <v>2897318.3184506954</v>
      </c>
      <c r="F135" s="24">
        <f t="shared" si="18"/>
        <v>1680.4446247014034</v>
      </c>
      <c r="G135" s="14"/>
      <c r="H135" s="24">
        <f t="shared" si="22"/>
        <v>153</v>
      </c>
      <c r="I135" s="39">
        <f t="shared" si="23"/>
        <v>102489.6687762527</v>
      </c>
    </row>
    <row r="136" spans="1:9" ht="15">
      <c r="A136" s="29">
        <v>112</v>
      </c>
      <c r="B136" s="23">
        <f t="shared" si="20"/>
        <v>87837.03368769694</v>
      </c>
      <c r="C136" s="23">
        <f t="shared" si="25"/>
        <v>12819.190463854356</v>
      </c>
      <c r="D136" s="23">
        <f t="shared" si="21"/>
        <v>100656.22415155129</v>
      </c>
      <c r="E136" s="23">
        <f t="shared" si="24"/>
        <v>2884499.127986841</v>
      </c>
      <c r="F136" s="24">
        <f t="shared" si="18"/>
        <v>1673.0094942323676</v>
      </c>
      <c r="G136" s="14"/>
      <c r="H136" s="24">
        <f t="shared" si="22"/>
        <v>153</v>
      </c>
      <c r="I136" s="39">
        <f t="shared" si="23"/>
        <v>102482.23364578365</v>
      </c>
    </row>
    <row r="137" spans="1:9" ht="15">
      <c r="A137" s="29">
        <v>113</v>
      </c>
      <c r="B137" s="23">
        <f t="shared" si="20"/>
        <v>87448.39856346775</v>
      </c>
      <c r="C137" s="23">
        <f t="shared" si="25"/>
        <v>13207.825588083539</v>
      </c>
      <c r="D137" s="23">
        <f t="shared" si="21"/>
        <v>100656.22415155129</v>
      </c>
      <c r="E137" s="23">
        <f t="shared" si="24"/>
        <v>2871291.3023987575</v>
      </c>
      <c r="F137" s="24">
        <f t="shared" si="18"/>
        <v>1665.3489553912796</v>
      </c>
      <c r="G137" s="14"/>
      <c r="H137" s="24">
        <f t="shared" si="22"/>
        <v>153</v>
      </c>
      <c r="I137" s="39">
        <f t="shared" si="23"/>
        <v>102474.57310694257</v>
      </c>
    </row>
    <row r="138" spans="1:9" ht="15">
      <c r="A138" s="29">
        <v>114</v>
      </c>
      <c r="B138" s="23">
        <f t="shared" si="20"/>
        <v>87047.98131772236</v>
      </c>
      <c r="C138" s="23">
        <f t="shared" si="25"/>
        <v>13608.242833828936</v>
      </c>
      <c r="D138" s="23">
        <f t="shared" si="21"/>
        <v>100656.22415155129</v>
      </c>
      <c r="E138" s="23">
        <f t="shared" si="24"/>
        <v>2857683.0595649285</v>
      </c>
      <c r="F138" s="24">
        <f t="shared" si="18"/>
        <v>1657.4561745476585</v>
      </c>
      <c r="G138" s="14"/>
      <c r="H138" s="24">
        <f t="shared" si="22"/>
        <v>153</v>
      </c>
      <c r="I138" s="39">
        <f t="shared" si="23"/>
        <v>102466.68032609894</v>
      </c>
    </row>
    <row r="139" spans="1:9" ht="15">
      <c r="A139" s="29">
        <v>115</v>
      </c>
      <c r="B139" s="23">
        <f t="shared" si="20"/>
        <v>86635.4247558101</v>
      </c>
      <c r="C139" s="23">
        <f t="shared" si="25"/>
        <v>14020.799395741185</v>
      </c>
      <c r="D139" s="23">
        <f t="shared" si="21"/>
        <v>100656.22415155129</v>
      </c>
      <c r="E139" s="23">
        <f t="shared" si="24"/>
        <v>2843662.2601691876</v>
      </c>
      <c r="F139" s="24">
        <f t="shared" si="18"/>
        <v>1649.324110898129</v>
      </c>
      <c r="G139" s="14"/>
      <c r="H139" s="24">
        <f t="shared" si="22"/>
        <v>153</v>
      </c>
      <c r="I139" s="39">
        <f t="shared" si="23"/>
        <v>102458.54826244942</v>
      </c>
    </row>
    <row r="140" spans="1:9" ht="15">
      <c r="A140" s="29">
        <v>116</v>
      </c>
      <c r="B140" s="23">
        <f t="shared" si="20"/>
        <v>86210.3608541292</v>
      </c>
      <c r="C140" s="23">
        <f t="shared" si="25"/>
        <v>14445.863297422075</v>
      </c>
      <c r="D140" s="23">
        <f t="shared" si="21"/>
        <v>100656.22415155129</v>
      </c>
      <c r="E140" s="23">
        <f t="shared" si="24"/>
        <v>2829216.3968717656</v>
      </c>
      <c r="F140" s="24">
        <f t="shared" si="18"/>
        <v>1640.945510185624</v>
      </c>
      <c r="G140" s="14"/>
      <c r="H140" s="24">
        <f t="shared" si="22"/>
        <v>153</v>
      </c>
      <c r="I140" s="39">
        <f t="shared" si="23"/>
        <v>102450.16966173692</v>
      </c>
    </row>
    <row r="141" spans="1:9" ht="15">
      <c r="A141" s="29">
        <v>117</v>
      </c>
      <c r="B141" s="23">
        <f t="shared" si="20"/>
        <v>85772.41043182905</v>
      </c>
      <c r="C141" s="23">
        <f t="shared" si="25"/>
        <v>14883.813719722253</v>
      </c>
      <c r="D141" s="23">
        <f t="shared" si="21"/>
        <v>100656.2241515513</v>
      </c>
      <c r="E141" s="23">
        <f t="shared" si="24"/>
        <v>2814332.583152043</v>
      </c>
      <c r="F141" s="24">
        <f t="shared" si="18"/>
        <v>1632.312898228185</v>
      </c>
      <c r="G141" s="14"/>
      <c r="H141" s="24">
        <f t="shared" si="22"/>
        <v>153</v>
      </c>
      <c r="I141" s="39">
        <f t="shared" si="23"/>
        <v>102441.5370497795</v>
      </c>
    </row>
    <row r="142" spans="1:9" ht="15">
      <c r="A142" s="29">
        <v>118</v>
      </c>
      <c r="B142" s="23">
        <f t="shared" si="20"/>
        <v>85321.18281255946</v>
      </c>
      <c r="C142" s="23">
        <f t="shared" si="25"/>
        <v>15335.041338991829</v>
      </c>
      <c r="D142" s="23">
        <f t="shared" si="21"/>
        <v>100656.22415155129</v>
      </c>
      <c r="E142" s="23">
        <f t="shared" si="24"/>
        <v>2798997.5418130513</v>
      </c>
      <c r="F142" s="24">
        <f t="shared" si="18"/>
        <v>1623.41857425157</v>
      </c>
      <c r="G142" s="14"/>
      <c r="H142" s="24">
        <f t="shared" si="22"/>
        <v>153</v>
      </c>
      <c r="I142" s="39">
        <f t="shared" si="23"/>
        <v>102432.64272580286</v>
      </c>
    </row>
    <row r="143" spans="1:9" ht="15">
      <c r="A143" s="29">
        <v>119</v>
      </c>
      <c r="B143" s="23">
        <f t="shared" si="20"/>
        <v>84856.2754759657</v>
      </c>
      <c r="C143" s="23">
        <f t="shared" si="25"/>
        <v>15799.948675585601</v>
      </c>
      <c r="D143" s="23">
        <f t="shared" si="21"/>
        <v>100656.2241515513</v>
      </c>
      <c r="E143" s="23">
        <f t="shared" si="24"/>
        <v>2783197.593137466</v>
      </c>
      <c r="F143" s="24">
        <f t="shared" si="18"/>
        <v>1614.25460401973</v>
      </c>
      <c r="G143" s="14"/>
      <c r="H143" s="24">
        <f t="shared" si="22"/>
        <v>153</v>
      </c>
      <c r="I143" s="39">
        <f t="shared" si="23"/>
        <v>102423.47875557104</v>
      </c>
    </row>
    <row r="144" spans="1:10" ht="15">
      <c r="A144" s="29">
        <v>120</v>
      </c>
      <c r="B144" s="23">
        <f>IF(A144&gt;$C$19," ",(IPMT($C$17,A144,$C$19,$C$18,0,$A$1))*-1)</f>
        <v>84377.27369861752</v>
      </c>
      <c r="C144" s="23">
        <f>IF(A144&gt;$C$19,,(PPMT($C$17,A144,$C$19,$C$18,0,$A$1))*-1)</f>
        <v>16278.950452933772</v>
      </c>
      <c r="D144" s="23">
        <f t="shared" si="21"/>
        <v>100656.22415155129</v>
      </c>
      <c r="E144" s="23">
        <f t="shared" si="24"/>
        <v>2766918.6426845323</v>
      </c>
      <c r="F144" s="24">
        <f t="shared" si="18"/>
        <v>1604.8128127570287</v>
      </c>
      <c r="G144" s="24">
        <f>G19*0.045%</f>
        <v>2124.5142857142855</v>
      </c>
      <c r="H144" s="24">
        <f t="shared" si="22"/>
        <v>153</v>
      </c>
      <c r="I144" s="39">
        <f t="shared" si="23"/>
        <v>104538.55125002259</v>
      </c>
      <c r="J144" s="80"/>
    </row>
    <row r="145" spans="1:9" ht="15">
      <c r="A145" s="29">
        <v>121</v>
      </c>
      <c r="B145" s="23">
        <f aca="true" t="shared" si="26" ref="B145:B176">IF(A145&gt;$C$19," ",(IPMT($C$17,A145,$C$19,$C$18,0,$A$1))*-1)</f>
        <v>83883.75018405274</v>
      </c>
      <c r="C145" s="23">
        <f aca="true" t="shared" si="27" ref="C145:C176">IF(A145&gt;$C$19," ",(PPMT($C$17,A145,$C$19,$C$18,0,$A$1))*-1)</f>
        <v>16772.47396749855</v>
      </c>
      <c r="D145" s="23">
        <f t="shared" si="21"/>
        <v>100656.22415155129</v>
      </c>
      <c r="E145" s="23">
        <f t="shared" si="24"/>
        <v>2750146.1687170337</v>
      </c>
      <c r="F145" s="24">
        <f t="shared" si="18"/>
        <v>1595.0847778558796</v>
      </c>
      <c r="G145" s="14"/>
      <c r="H145" s="24">
        <f t="shared" si="22"/>
        <v>153</v>
      </c>
      <c r="I145" s="39">
        <f t="shared" si="23"/>
        <v>102404.30892940717</v>
      </c>
    </row>
    <row r="146" spans="1:9" ht="15">
      <c r="A146" s="29">
        <v>122</v>
      </c>
      <c r="B146" s="23">
        <f t="shared" si="26"/>
        <v>83375.26468160475</v>
      </c>
      <c r="C146" s="23">
        <f t="shared" si="27"/>
        <v>17280.95946994654</v>
      </c>
      <c r="D146" s="23">
        <f t="shared" si="21"/>
        <v>100656.22415155129</v>
      </c>
      <c r="E146" s="23">
        <f t="shared" si="24"/>
        <v>2732865.209247087</v>
      </c>
      <c r="F146" s="24">
        <f t="shared" si="18"/>
        <v>1585.0618213633106</v>
      </c>
      <c r="G146" s="14"/>
      <c r="H146" s="24">
        <f t="shared" si="22"/>
        <v>153</v>
      </c>
      <c r="I146" s="39">
        <f t="shared" si="23"/>
        <v>102394.2859729146</v>
      </c>
    </row>
    <row r="147" spans="1:9" ht="15">
      <c r="A147" s="29">
        <v>123</v>
      </c>
      <c r="B147" s="23">
        <f t="shared" si="26"/>
        <v>82851.36359367419</v>
      </c>
      <c r="C147" s="23">
        <f t="shared" si="27"/>
        <v>17804.86055787709</v>
      </c>
      <c r="D147" s="23">
        <f t="shared" si="21"/>
        <v>100656.22415155129</v>
      </c>
      <c r="E147" s="23">
        <f t="shared" si="24"/>
        <v>2715060.34868921</v>
      </c>
      <c r="F147" s="24">
        <f t="shared" si="18"/>
        <v>1574.735002239742</v>
      </c>
      <c r="G147" s="14"/>
      <c r="H147" s="24">
        <f t="shared" si="22"/>
        <v>153</v>
      </c>
      <c r="I147" s="39">
        <f t="shared" si="23"/>
        <v>102383.95915379103</v>
      </c>
    </row>
    <row r="148" spans="1:9" ht="15">
      <c r="A148" s="29">
        <v>124</v>
      </c>
      <c r="B148" s="23">
        <f t="shared" si="26"/>
        <v>82311.57957109455</v>
      </c>
      <c r="C148" s="23">
        <f t="shared" si="27"/>
        <v>18344.64458045673</v>
      </c>
      <c r="D148" s="23">
        <f t="shared" si="21"/>
        <v>100656.22415155129</v>
      </c>
      <c r="E148" s="23">
        <f t="shared" si="24"/>
        <v>2696715.7041087532</v>
      </c>
      <c r="F148" s="24">
        <f t="shared" si="18"/>
        <v>1564.095108383077</v>
      </c>
      <c r="G148" s="14"/>
      <c r="H148" s="24">
        <f t="shared" si="22"/>
        <v>153</v>
      </c>
      <c r="I148" s="39">
        <f t="shared" si="23"/>
        <v>102373.31925993436</v>
      </c>
    </row>
    <row r="149" spans="1:9" ht="15">
      <c r="A149" s="29">
        <v>125</v>
      </c>
      <c r="B149" s="23">
        <f t="shared" si="26"/>
        <v>81755.43109623037</v>
      </c>
      <c r="C149" s="23">
        <f t="shared" si="27"/>
        <v>18900.79305532091</v>
      </c>
      <c r="D149" s="23">
        <f t="shared" si="21"/>
        <v>100656.22415155129</v>
      </c>
      <c r="E149" s="23">
        <f t="shared" si="24"/>
        <v>2677814.911053432</v>
      </c>
      <c r="F149" s="24">
        <f t="shared" si="18"/>
        <v>1553.1326484109907</v>
      </c>
      <c r="G149" s="14"/>
      <c r="H149" s="24">
        <f t="shared" si="22"/>
        <v>153</v>
      </c>
      <c r="I149" s="39">
        <f t="shared" si="23"/>
        <v>102362.35679996228</v>
      </c>
    </row>
    <row r="150" spans="1:9" ht="15">
      <c r="A150" s="29">
        <v>126</v>
      </c>
      <c r="B150" s="23">
        <f t="shared" si="26"/>
        <v>81182.42205343657</v>
      </c>
      <c r="C150" s="23">
        <f t="shared" si="27"/>
        <v>19473.80209811472</v>
      </c>
      <c r="D150" s="23">
        <f t="shared" si="21"/>
        <v>100656.22415155129</v>
      </c>
      <c r="E150" s="23">
        <f t="shared" si="24"/>
        <v>2658341.1089553176</v>
      </c>
      <c r="F150" s="24">
        <f t="shared" si="18"/>
        <v>1541.8378431940844</v>
      </c>
      <c r="G150" s="14"/>
      <c r="H150" s="24">
        <f t="shared" si="22"/>
        <v>153</v>
      </c>
      <c r="I150" s="39">
        <f t="shared" si="23"/>
        <v>102351.06199474537</v>
      </c>
    </row>
    <row r="151" spans="1:9" ht="15">
      <c r="A151" s="29">
        <v>127</v>
      </c>
      <c r="B151" s="23">
        <f t="shared" si="26"/>
        <v>80592.0412864954</v>
      </c>
      <c r="C151" s="23">
        <f t="shared" si="27"/>
        <v>20064.182865055904</v>
      </c>
      <c r="D151" s="23">
        <f t="shared" si="21"/>
        <v>100656.2241515513</v>
      </c>
      <c r="E151" s="23">
        <f t="shared" si="24"/>
        <v>2638276.926090262</v>
      </c>
      <c r="F151" s="24">
        <f t="shared" si="18"/>
        <v>1530.200617132352</v>
      </c>
      <c r="G151" s="14"/>
      <c r="H151" s="24">
        <f t="shared" si="22"/>
        <v>153</v>
      </c>
      <c r="I151" s="39">
        <f t="shared" si="23"/>
        <v>102339.42476868365</v>
      </c>
    </row>
    <row r="152" spans="1:9" ht="15">
      <c r="A152" s="29">
        <v>128</v>
      </c>
      <c r="B152" s="23">
        <f t="shared" si="26"/>
        <v>79983.76214263645</v>
      </c>
      <c r="C152" s="23">
        <f t="shared" si="27"/>
        <v>20672.46200891485</v>
      </c>
      <c r="D152" s="23">
        <f t="shared" si="21"/>
        <v>100656.2241515513</v>
      </c>
      <c r="E152" s="23">
        <f t="shared" si="24"/>
        <v>2617604.464081347</v>
      </c>
      <c r="F152" s="24">
        <f t="shared" si="18"/>
        <v>1518.2105891671815</v>
      </c>
      <c r="G152" s="14"/>
      <c r="H152" s="24">
        <f t="shared" si="22"/>
        <v>153</v>
      </c>
      <c r="I152" s="39">
        <f t="shared" si="23"/>
        <v>102327.43474071848</v>
      </c>
    </row>
    <row r="153" spans="1:9" ht="15">
      <c r="A153" s="29">
        <v>129</v>
      </c>
      <c r="B153" s="23">
        <f t="shared" si="26"/>
        <v>79357.04200273285</v>
      </c>
      <c r="C153" s="23">
        <f t="shared" si="27"/>
        <v>21299.182148818447</v>
      </c>
      <c r="D153" s="23">
        <f aca="true" t="shared" si="28" ref="D153:D184">C153+B153</f>
        <v>100656.2241515513</v>
      </c>
      <c r="E153" s="23">
        <f t="shared" si="24"/>
        <v>2596305.2819325286</v>
      </c>
      <c r="F153" s="24">
        <f t="shared" si="18"/>
        <v>1505.8570635208669</v>
      </c>
      <c r="G153" s="14"/>
      <c r="H153" s="24">
        <f aca="true" t="shared" si="29" ref="H153:H184">IF($C$19&lt;A153,0,153)</f>
        <v>153</v>
      </c>
      <c r="I153" s="39">
        <f aca="true" t="shared" si="30" ref="I153:I184">IF(D153=0,0,IF(A153=$C$19,(SUM(F153,H153,D153)),(SUM(G153,D153,F153,H153))))</f>
        <v>102315.08121507216</v>
      </c>
    </row>
    <row r="154" spans="1:9" ht="15">
      <c r="A154" s="29">
        <v>130</v>
      </c>
      <c r="B154" s="23">
        <f t="shared" si="26"/>
        <v>78711.3217972545</v>
      </c>
      <c r="C154" s="23">
        <f t="shared" si="27"/>
        <v>21944.90235429679</v>
      </c>
      <c r="D154" s="23">
        <f t="shared" si="28"/>
        <v>100656.22415155129</v>
      </c>
      <c r="E154" s="23">
        <f aca="true" t="shared" si="31" ref="E154:E185">(E153-C154)</f>
        <v>2574360.379578232</v>
      </c>
      <c r="F154" s="24">
        <f aca="true" t="shared" si="32" ref="F154:F203">E154*0.058/100</f>
        <v>1493.1290201553745</v>
      </c>
      <c r="G154" s="14"/>
      <c r="H154" s="24">
        <f t="shared" si="29"/>
        <v>153</v>
      </c>
      <c r="I154" s="39">
        <f t="shared" si="30"/>
        <v>102302.35317170667</v>
      </c>
    </row>
    <row r="155" spans="1:9" ht="15">
      <c r="A155" s="29">
        <v>131</v>
      </c>
      <c r="B155" s="23">
        <f t="shared" si="26"/>
        <v>78046.02550754674</v>
      </c>
      <c r="C155" s="23">
        <f t="shared" si="27"/>
        <v>22610.198644004555</v>
      </c>
      <c r="D155" s="23">
        <f t="shared" si="28"/>
        <v>100656.2241515513</v>
      </c>
      <c r="E155" s="23">
        <f t="shared" si="31"/>
        <v>2551750.180934227</v>
      </c>
      <c r="F155" s="24">
        <f t="shared" si="32"/>
        <v>1480.0151049418519</v>
      </c>
      <c r="G155" s="14"/>
      <c r="H155" s="24">
        <f t="shared" si="29"/>
        <v>153</v>
      </c>
      <c r="I155" s="39">
        <f t="shared" si="30"/>
        <v>102289.23925649315</v>
      </c>
    </row>
    <row r="156" spans="1:9" ht="15">
      <c r="A156" s="29">
        <v>132</v>
      </c>
      <c r="B156" s="23">
        <f t="shared" si="26"/>
        <v>77360.55965198933</v>
      </c>
      <c r="C156" s="23">
        <f t="shared" si="27"/>
        <v>23295.664499561968</v>
      </c>
      <c r="D156" s="23">
        <f t="shared" si="28"/>
        <v>100656.2241515513</v>
      </c>
      <c r="E156" s="23">
        <f t="shared" si="31"/>
        <v>2528454.5164346653</v>
      </c>
      <c r="F156" s="24">
        <f t="shared" si="32"/>
        <v>1466.503619532106</v>
      </c>
      <c r="G156" s="24">
        <f>G19*0.045%</f>
        <v>2124.5142857142855</v>
      </c>
      <c r="H156" s="24">
        <f t="shared" si="29"/>
        <v>153</v>
      </c>
      <c r="I156" s="39">
        <f t="shared" si="30"/>
        <v>104400.2420567977</v>
      </c>
    </row>
    <row r="157" spans="1:9" ht="15">
      <c r="A157" s="29">
        <v>133</v>
      </c>
      <c r="B157" s="23">
        <f t="shared" si="26"/>
        <v>76654.31275657761</v>
      </c>
      <c r="C157" s="23">
        <f t="shared" si="27"/>
        <v>24001.911394973686</v>
      </c>
      <c r="D157" s="23">
        <f t="shared" si="28"/>
        <v>100656.22415155129</v>
      </c>
      <c r="E157" s="23">
        <f t="shared" si="31"/>
        <v>2504452.6050396916</v>
      </c>
      <c r="F157" s="24">
        <f t="shared" si="32"/>
        <v>1452.5825109230211</v>
      </c>
      <c r="G157" s="14"/>
      <c r="H157" s="24">
        <f t="shared" si="29"/>
        <v>153</v>
      </c>
      <c r="I157" s="39">
        <f t="shared" si="30"/>
        <v>102261.80666247431</v>
      </c>
    </row>
    <row r="158" spans="1:9" ht="15">
      <c r="A158" s="29">
        <v>134</v>
      </c>
      <c r="B158" s="23">
        <f t="shared" si="26"/>
        <v>75926.65480945334</v>
      </c>
      <c r="C158" s="23">
        <f t="shared" si="27"/>
        <v>24729.569342097966</v>
      </c>
      <c r="D158" s="23">
        <f t="shared" si="28"/>
        <v>100656.2241515513</v>
      </c>
      <c r="E158" s="23">
        <f t="shared" si="31"/>
        <v>2479723.0356975934</v>
      </c>
      <c r="F158" s="24">
        <f t="shared" si="32"/>
        <v>1438.2393607046042</v>
      </c>
      <c r="G158" s="14"/>
      <c r="H158" s="24">
        <f t="shared" si="29"/>
        <v>153</v>
      </c>
      <c r="I158" s="39">
        <f t="shared" si="30"/>
        <v>102247.46351225591</v>
      </c>
    </row>
    <row r="159" spans="1:9" ht="15">
      <c r="A159" s="29">
        <v>135</v>
      </c>
      <c r="B159" s="23">
        <f t="shared" si="26"/>
        <v>75176.93669889873</v>
      </c>
      <c r="C159" s="23">
        <f t="shared" si="27"/>
        <v>25479.287452652574</v>
      </c>
      <c r="D159" s="23">
        <f t="shared" si="28"/>
        <v>100656.2241515513</v>
      </c>
      <c r="E159" s="23">
        <f t="shared" si="31"/>
        <v>2454243.748244941</v>
      </c>
      <c r="F159" s="24">
        <f t="shared" si="32"/>
        <v>1423.4613739820657</v>
      </c>
      <c r="G159" s="14"/>
      <c r="H159" s="24">
        <f t="shared" si="29"/>
        <v>153</v>
      </c>
      <c r="I159" s="39">
        <f t="shared" si="30"/>
        <v>102232.68552553336</v>
      </c>
    </row>
    <row r="160" spans="1:9" ht="15">
      <c r="A160" s="29">
        <v>136</v>
      </c>
      <c r="B160" s="23">
        <f t="shared" si="26"/>
        <v>74404.48963429246</v>
      </c>
      <c r="C160" s="23">
        <f t="shared" si="27"/>
        <v>26251.734517258825</v>
      </c>
      <c r="D160" s="23">
        <f t="shared" si="28"/>
        <v>100656.22415155129</v>
      </c>
      <c r="E160" s="23">
        <f t="shared" si="31"/>
        <v>2427992.0137276817</v>
      </c>
      <c r="F160" s="24">
        <f t="shared" si="32"/>
        <v>1408.2353679620555</v>
      </c>
      <c r="G160" s="14"/>
      <c r="H160" s="24">
        <f t="shared" si="29"/>
        <v>153</v>
      </c>
      <c r="I160" s="39">
        <f t="shared" si="30"/>
        <v>102217.45951951334</v>
      </c>
    </row>
    <row r="161" spans="1:9" ht="15">
      <c r="A161" s="29">
        <v>137</v>
      </c>
      <c r="B161" s="23">
        <f t="shared" si="26"/>
        <v>73608.6245495109</v>
      </c>
      <c r="C161" s="23">
        <f t="shared" si="27"/>
        <v>27047.599602040387</v>
      </c>
      <c r="D161" s="23">
        <f t="shared" si="28"/>
        <v>100656.22415155129</v>
      </c>
      <c r="E161" s="23">
        <f t="shared" si="31"/>
        <v>2400944.4141256413</v>
      </c>
      <c r="F161" s="24">
        <f t="shared" si="32"/>
        <v>1392.5477601928721</v>
      </c>
      <c r="G161" s="14"/>
      <c r="H161" s="24">
        <f t="shared" si="29"/>
        <v>153</v>
      </c>
      <c r="I161" s="39">
        <f t="shared" si="30"/>
        <v>102201.77191174416</v>
      </c>
    </row>
    <row r="162" spans="1:9" ht="15">
      <c r="A162" s="29">
        <v>138</v>
      </c>
      <c r="B162" s="23">
        <f t="shared" si="26"/>
        <v>72788.63148824238</v>
      </c>
      <c r="C162" s="23">
        <f t="shared" si="27"/>
        <v>27867.592663308908</v>
      </c>
      <c r="D162" s="23">
        <f t="shared" si="28"/>
        <v>100656.22415155129</v>
      </c>
      <c r="E162" s="23">
        <f t="shared" si="31"/>
        <v>2373076.8214623323</v>
      </c>
      <c r="F162" s="24">
        <f t="shared" si="32"/>
        <v>1376.3845564481528</v>
      </c>
      <c r="G162" s="14"/>
      <c r="H162" s="24">
        <f t="shared" si="29"/>
        <v>153</v>
      </c>
      <c r="I162" s="39">
        <f t="shared" si="30"/>
        <v>102185.60870799945</v>
      </c>
    </row>
    <row r="163" spans="1:9" ht="15">
      <c r="A163" s="29">
        <v>139</v>
      </c>
      <c r="B163" s="23">
        <f t="shared" si="26"/>
        <v>71943.7789706664</v>
      </c>
      <c r="C163" s="23">
        <f t="shared" si="27"/>
        <v>28712.445180884893</v>
      </c>
      <c r="D163" s="23">
        <f t="shared" si="28"/>
        <v>100656.2241515513</v>
      </c>
      <c r="E163" s="23">
        <f t="shared" si="31"/>
        <v>2344364.3762814472</v>
      </c>
      <c r="F163" s="24">
        <f t="shared" si="32"/>
        <v>1359.7313382432394</v>
      </c>
      <c r="G163" s="14"/>
      <c r="H163" s="24">
        <f t="shared" si="29"/>
        <v>153</v>
      </c>
      <c r="I163" s="39">
        <f t="shared" si="30"/>
        <v>102168.95548979453</v>
      </c>
    </row>
    <row r="164" spans="1:9" ht="15">
      <c r="A164" s="29">
        <v>140</v>
      </c>
      <c r="B164" s="23">
        <f t="shared" si="26"/>
        <v>71073.31334093257</v>
      </c>
      <c r="C164" s="23">
        <f t="shared" si="27"/>
        <v>29582.910810618723</v>
      </c>
      <c r="D164" s="23">
        <f t="shared" si="28"/>
        <v>100656.22415155129</v>
      </c>
      <c r="E164" s="23">
        <f t="shared" si="31"/>
        <v>2314781.4654708286</v>
      </c>
      <c r="F164" s="24">
        <f t="shared" si="32"/>
        <v>1342.5732499730805</v>
      </c>
      <c r="G164" s="14"/>
      <c r="H164" s="24">
        <f t="shared" si="29"/>
        <v>153</v>
      </c>
      <c r="I164" s="39">
        <f t="shared" si="30"/>
        <v>102151.79740152437</v>
      </c>
    </row>
    <row r="165" spans="1:9" ht="15">
      <c r="A165" s="29">
        <v>141</v>
      </c>
      <c r="B165" s="23">
        <f t="shared" si="26"/>
        <v>70176.45809485731</v>
      </c>
      <c r="C165" s="23">
        <f t="shared" si="27"/>
        <v>30479.766056693978</v>
      </c>
      <c r="D165" s="23">
        <f t="shared" si="28"/>
        <v>100656.22415155129</v>
      </c>
      <c r="E165" s="23">
        <f t="shared" si="31"/>
        <v>2284301.6994141345</v>
      </c>
      <c r="F165" s="24">
        <f t="shared" si="32"/>
        <v>1324.8949856601982</v>
      </c>
      <c r="G165" s="14"/>
      <c r="H165" s="24">
        <f t="shared" si="29"/>
        <v>153</v>
      </c>
      <c r="I165" s="39">
        <f t="shared" si="30"/>
        <v>102134.11913721148</v>
      </c>
    </row>
    <row r="166" spans="1:9" ht="15">
      <c r="A166" s="29">
        <v>142</v>
      </c>
      <c r="B166" s="23">
        <f t="shared" si="26"/>
        <v>69252.41318723855</v>
      </c>
      <c r="C166" s="23">
        <f t="shared" si="27"/>
        <v>31403.810964312746</v>
      </c>
      <c r="D166" s="23">
        <f t="shared" si="28"/>
        <v>100656.22415155129</v>
      </c>
      <c r="E166" s="23">
        <f t="shared" si="31"/>
        <v>2252897.8884498216</v>
      </c>
      <c r="F166" s="24">
        <f t="shared" si="32"/>
        <v>1306.6807753008966</v>
      </c>
      <c r="G166" s="14"/>
      <c r="H166" s="24">
        <f t="shared" si="29"/>
        <v>153</v>
      </c>
      <c r="I166" s="39">
        <f t="shared" si="30"/>
        <v>102115.90492685218</v>
      </c>
    </row>
    <row r="167" spans="1:9" ht="15">
      <c r="A167" s="29">
        <v>143</v>
      </c>
      <c r="B167" s="23">
        <f t="shared" si="26"/>
        <v>68300.35431817046</v>
      </c>
      <c r="C167" s="23">
        <f t="shared" si="27"/>
        <v>32355.869833380828</v>
      </c>
      <c r="D167" s="23">
        <f t="shared" si="28"/>
        <v>100656.22415155129</v>
      </c>
      <c r="E167" s="23">
        <f t="shared" si="31"/>
        <v>2220542.0186164407</v>
      </c>
      <c r="F167" s="24">
        <f t="shared" si="32"/>
        <v>1287.9143707975356</v>
      </c>
      <c r="G167" s="14"/>
      <c r="H167" s="24">
        <f t="shared" si="29"/>
        <v>153</v>
      </c>
      <c r="I167" s="39">
        <f t="shared" si="30"/>
        <v>102097.13852234882</v>
      </c>
    </row>
    <row r="168" spans="1:9" ht="15">
      <c r="A168" s="29">
        <v>144</v>
      </c>
      <c r="B168" s="23">
        <f t="shared" si="26"/>
        <v>67319.43219772179</v>
      </c>
      <c r="C168" s="23">
        <f t="shared" si="27"/>
        <v>33336.791953829495</v>
      </c>
      <c r="D168" s="23">
        <f t="shared" si="28"/>
        <v>100656.22415155129</v>
      </c>
      <c r="E168" s="23">
        <f t="shared" si="31"/>
        <v>2187205.226662611</v>
      </c>
      <c r="F168" s="24">
        <f t="shared" si="32"/>
        <v>1268.5790314643145</v>
      </c>
      <c r="G168" s="24">
        <f>G19*0.045%</f>
        <v>2124.5142857142855</v>
      </c>
      <c r="H168" s="24">
        <f t="shared" si="29"/>
        <v>153</v>
      </c>
      <c r="I168" s="39">
        <f t="shared" si="30"/>
        <v>104202.31746872987</v>
      </c>
    </row>
    <row r="169" spans="1:9" ht="15">
      <c r="A169" s="29">
        <v>145</v>
      </c>
      <c r="B169" s="23">
        <f t="shared" si="26"/>
        <v>66308.77178832154</v>
      </c>
      <c r="C169" s="23">
        <f t="shared" si="27"/>
        <v>34347.45236322976</v>
      </c>
      <c r="D169" s="23">
        <f t="shared" si="28"/>
        <v>100656.22415155129</v>
      </c>
      <c r="E169" s="23">
        <f t="shared" si="31"/>
        <v>2152857.7742993813</v>
      </c>
      <c r="F169" s="24">
        <f t="shared" si="32"/>
        <v>1248.6575090936412</v>
      </c>
      <c r="G169" s="14"/>
      <c r="H169" s="24">
        <f t="shared" si="29"/>
        <v>153</v>
      </c>
      <c r="I169" s="39">
        <f t="shared" si="30"/>
        <v>102057.88166064493</v>
      </c>
    </row>
    <row r="170" spans="1:9" ht="15">
      <c r="A170" s="29">
        <v>146</v>
      </c>
      <c r="B170" s="23">
        <f t="shared" si="26"/>
        <v>65267.47152417629</v>
      </c>
      <c r="C170" s="23">
        <f t="shared" si="27"/>
        <v>35388.752627375</v>
      </c>
      <c r="D170" s="23">
        <f t="shared" si="28"/>
        <v>100656.22415155129</v>
      </c>
      <c r="E170" s="23">
        <f t="shared" si="31"/>
        <v>2117469.021672006</v>
      </c>
      <c r="F170" s="24">
        <f t="shared" si="32"/>
        <v>1228.1320325697636</v>
      </c>
      <c r="G170" s="14"/>
      <c r="H170" s="24">
        <f t="shared" si="29"/>
        <v>153</v>
      </c>
      <c r="I170" s="39">
        <f t="shared" si="30"/>
        <v>102037.35618412105</v>
      </c>
    </row>
    <row r="171" spans="1:9" ht="15">
      <c r="A171" s="29">
        <v>147</v>
      </c>
      <c r="B171" s="23">
        <f t="shared" si="26"/>
        <v>64194.60250702305</v>
      </c>
      <c r="C171" s="23">
        <f t="shared" si="27"/>
        <v>36461.621644528255</v>
      </c>
      <c r="D171" s="23">
        <f t="shared" si="28"/>
        <v>100656.22415155132</v>
      </c>
      <c r="E171" s="23">
        <f t="shared" si="31"/>
        <v>2081007.4000274779</v>
      </c>
      <c r="F171" s="24">
        <f t="shared" si="32"/>
        <v>1206.9842920159372</v>
      </c>
      <c r="G171" s="14"/>
      <c r="H171" s="24">
        <f t="shared" si="29"/>
        <v>153</v>
      </c>
      <c r="I171" s="39">
        <f t="shared" si="30"/>
        <v>102016.20844356726</v>
      </c>
    </row>
    <row r="172" spans="1:9" ht="15">
      <c r="A172" s="29">
        <v>148</v>
      </c>
      <c r="B172" s="23">
        <f t="shared" si="26"/>
        <v>63089.207677499755</v>
      </c>
      <c r="C172" s="23">
        <f t="shared" si="27"/>
        <v>37567.01647405154</v>
      </c>
      <c r="D172" s="23">
        <f t="shared" si="28"/>
        <v>100656.22415155129</v>
      </c>
      <c r="E172" s="23">
        <f t="shared" si="31"/>
        <v>2043440.3835534262</v>
      </c>
      <c r="F172" s="24">
        <f t="shared" si="32"/>
        <v>1185.1954224609874</v>
      </c>
      <c r="G172" s="14"/>
      <c r="H172" s="24">
        <f t="shared" si="29"/>
        <v>153</v>
      </c>
      <c r="I172" s="39">
        <f t="shared" si="30"/>
        <v>101994.41957401228</v>
      </c>
    </row>
    <row r="173" spans="1:9" ht="15">
      <c r="A173" s="29">
        <v>149</v>
      </c>
      <c r="B173" s="23">
        <f t="shared" si="26"/>
        <v>61950.30096139475</v>
      </c>
      <c r="C173" s="23">
        <f t="shared" si="27"/>
        <v>38705.923190156536</v>
      </c>
      <c r="D173" s="23">
        <f t="shared" si="28"/>
        <v>100656.22415155129</v>
      </c>
      <c r="E173" s="23">
        <f t="shared" si="31"/>
        <v>2004734.4603632698</v>
      </c>
      <c r="F173" s="24">
        <f t="shared" si="32"/>
        <v>1162.7459870106966</v>
      </c>
      <c r="G173" s="14"/>
      <c r="H173" s="24">
        <f t="shared" si="29"/>
        <v>153</v>
      </c>
      <c r="I173" s="39">
        <f t="shared" si="30"/>
        <v>101971.97013856198</v>
      </c>
    </row>
    <row r="174" spans="1:9" ht="15">
      <c r="A174" s="29">
        <v>150</v>
      </c>
      <c r="B174" s="23">
        <f t="shared" si="26"/>
        <v>60776.86639001318</v>
      </c>
      <c r="C174" s="23">
        <f t="shared" si="27"/>
        <v>39879.357761538115</v>
      </c>
      <c r="D174" s="23">
        <f t="shared" si="28"/>
        <v>100656.22415155129</v>
      </c>
      <c r="E174" s="23">
        <f t="shared" si="31"/>
        <v>1964855.1026017317</v>
      </c>
      <c r="F174" s="24">
        <f t="shared" si="32"/>
        <v>1139.6159595090044</v>
      </c>
      <c r="G174" s="14"/>
      <c r="H174" s="24">
        <f t="shared" si="29"/>
        <v>153</v>
      </c>
      <c r="I174" s="39">
        <f t="shared" si="30"/>
        <v>101948.84011106029</v>
      </c>
    </row>
    <row r="175" spans="1:9" ht="15">
      <c r="A175" s="29">
        <v>151</v>
      </c>
      <c r="B175" s="23">
        <f t="shared" si="26"/>
        <v>59567.857193875876</v>
      </c>
      <c r="C175" s="23">
        <f t="shared" si="27"/>
        <v>41088.36695767542</v>
      </c>
      <c r="D175" s="23">
        <f t="shared" si="28"/>
        <v>100656.22415155129</v>
      </c>
      <c r="E175" s="23">
        <f t="shared" si="31"/>
        <v>1923766.7356440562</v>
      </c>
      <c r="F175" s="24">
        <f t="shared" si="32"/>
        <v>1115.7847066735528</v>
      </c>
      <c r="G175" s="14"/>
      <c r="H175" s="24">
        <f t="shared" si="29"/>
        <v>153</v>
      </c>
      <c r="I175" s="39">
        <f t="shared" si="30"/>
        <v>101925.00885822484</v>
      </c>
    </row>
    <row r="176" spans="1:9" ht="15">
      <c r="A176" s="29">
        <v>152</v>
      </c>
      <c r="B176" s="23">
        <f t="shared" si="26"/>
        <v>58322.194868942366</v>
      </c>
      <c r="C176" s="23">
        <f t="shared" si="27"/>
        <v>42334.029282608935</v>
      </c>
      <c r="D176" s="23">
        <f t="shared" si="28"/>
        <v>100656.2241515513</v>
      </c>
      <c r="E176" s="23">
        <f t="shared" si="31"/>
        <v>1881432.7063614472</v>
      </c>
      <c r="F176" s="24">
        <f t="shared" si="32"/>
        <v>1091.2309696896396</v>
      </c>
      <c r="G176" s="14"/>
      <c r="H176" s="24">
        <f t="shared" si="29"/>
        <v>153</v>
      </c>
      <c r="I176" s="39">
        <f t="shared" si="30"/>
        <v>101900.45512124094</v>
      </c>
    </row>
    <row r="177" spans="1:9" ht="15">
      <c r="A177" s="29">
        <v>153</v>
      </c>
      <c r="B177" s="23">
        <f aca="true" t="shared" si="33" ref="B177:B204">IF(A177&gt;$C$19," ",(IPMT($C$17,A177,$C$19,$C$18,0,$A$1))*-1)</f>
        <v>57038.76821452459</v>
      </c>
      <c r="C177" s="23">
        <f aca="true" t="shared" si="34" ref="C177:C204">IF(A177&gt;$C$19," ",(PPMT($C$17,A177,$C$19,$C$18,0,$A$1))*-1)</f>
        <v>43617.455937026694</v>
      </c>
      <c r="D177" s="23">
        <f t="shared" si="28"/>
        <v>100656.22415155129</v>
      </c>
      <c r="E177" s="23">
        <f t="shared" si="31"/>
        <v>1837815.2504244205</v>
      </c>
      <c r="F177" s="24">
        <f t="shared" si="32"/>
        <v>1065.9328452461639</v>
      </c>
      <c r="G177" s="14"/>
      <c r="H177" s="24">
        <f t="shared" si="29"/>
        <v>153</v>
      </c>
      <c r="I177" s="39">
        <f t="shared" si="30"/>
        <v>101875.15699679745</v>
      </c>
    </row>
    <row r="178" spans="1:9" ht="15">
      <c r="A178" s="29">
        <v>154</v>
      </c>
      <c r="B178" s="23">
        <f t="shared" si="33"/>
        <v>55716.43234203373</v>
      </c>
      <c r="C178" s="23">
        <f t="shared" si="34"/>
        <v>44939.79180951756</v>
      </c>
      <c r="D178" s="23">
        <f t="shared" si="28"/>
        <v>100656.22415155129</v>
      </c>
      <c r="E178" s="23">
        <f t="shared" si="31"/>
        <v>1792875.4586149028</v>
      </c>
      <c r="F178" s="24">
        <f t="shared" si="32"/>
        <v>1039.8677659966438</v>
      </c>
      <c r="G178" s="14"/>
      <c r="H178" s="24">
        <f t="shared" si="29"/>
        <v>153</v>
      </c>
      <c r="I178" s="39">
        <f t="shared" si="30"/>
        <v>101849.09191754794</v>
      </c>
    </row>
    <row r="179" spans="1:9" ht="15">
      <c r="A179" s="29">
        <v>155</v>
      </c>
      <c r="B179" s="23">
        <f t="shared" si="33"/>
        <v>54354.00765367519</v>
      </c>
      <c r="C179" s="23">
        <f t="shared" si="34"/>
        <v>46302.21649787611</v>
      </c>
      <c r="D179" s="23">
        <f t="shared" si="28"/>
        <v>100656.22415155129</v>
      </c>
      <c r="E179" s="23">
        <f t="shared" si="31"/>
        <v>1746573.2421170266</v>
      </c>
      <c r="F179" s="24">
        <f t="shared" si="32"/>
        <v>1013.0124804278754</v>
      </c>
      <c r="G179" s="14"/>
      <c r="H179" s="24">
        <f t="shared" si="29"/>
        <v>153</v>
      </c>
      <c r="I179" s="39">
        <f t="shared" si="30"/>
        <v>101822.23663197916</v>
      </c>
    </row>
    <row r="180" spans="1:9" ht="15">
      <c r="A180" s="29">
        <v>156</v>
      </c>
      <c r="B180" s="23">
        <f t="shared" si="33"/>
        <v>52950.27879018124</v>
      </c>
      <c r="C180" s="23">
        <f t="shared" si="34"/>
        <v>47705.945361370046</v>
      </c>
      <c r="D180" s="23">
        <f t="shared" si="28"/>
        <v>100656.22415155129</v>
      </c>
      <c r="E180" s="23">
        <f t="shared" si="31"/>
        <v>1698867.2967556566</v>
      </c>
      <c r="F180" s="24">
        <f t="shared" si="32"/>
        <v>985.3430321182808</v>
      </c>
      <c r="G180" s="24">
        <f>G19*0.045%</f>
        <v>2124.5142857142855</v>
      </c>
      <c r="H180" s="24">
        <f t="shared" si="29"/>
        <v>153</v>
      </c>
      <c r="I180" s="39">
        <f t="shared" si="30"/>
        <v>103919.08146938385</v>
      </c>
    </row>
    <row r="181" spans="1:9" ht="15">
      <c r="A181" s="29">
        <v>157</v>
      </c>
      <c r="B181" s="23">
        <f t="shared" si="33"/>
        <v>51503.99354664238</v>
      </c>
      <c r="C181" s="23">
        <f t="shared" si="34"/>
        <v>49152.23060490891</v>
      </c>
      <c r="D181" s="23">
        <f t="shared" si="28"/>
        <v>100656.22415155129</v>
      </c>
      <c r="E181" s="23">
        <f t="shared" si="31"/>
        <v>1649715.0661507477</v>
      </c>
      <c r="F181" s="24">
        <f t="shared" si="32"/>
        <v>956.8347383674337</v>
      </c>
      <c r="G181" s="14"/>
      <c r="H181" s="24">
        <f t="shared" si="29"/>
        <v>153</v>
      </c>
      <c r="I181" s="39">
        <f t="shared" si="30"/>
        <v>101766.05888991873</v>
      </c>
    </row>
    <row r="182" spans="1:9" ht="15">
      <c r="A182" s="29">
        <v>158</v>
      </c>
      <c r="B182" s="23">
        <f t="shared" si="33"/>
        <v>50013.86175547023</v>
      </c>
      <c r="C182" s="23">
        <f t="shared" si="34"/>
        <v>50642.362396081066</v>
      </c>
      <c r="D182" s="23">
        <f t="shared" si="28"/>
        <v>100656.22415155129</v>
      </c>
      <c r="E182" s="23">
        <f t="shared" si="31"/>
        <v>1599072.7037546667</v>
      </c>
      <c r="F182" s="24">
        <f t="shared" si="32"/>
        <v>927.4621681777068</v>
      </c>
      <c r="G182" s="14"/>
      <c r="H182" s="24">
        <f t="shared" si="29"/>
        <v>153</v>
      </c>
      <c r="I182" s="39">
        <f t="shared" si="30"/>
        <v>101736.686319729</v>
      </c>
    </row>
    <row r="183" spans="1:9" ht="15">
      <c r="A183" s="29">
        <v>159</v>
      </c>
      <c r="B183" s="23">
        <f t="shared" si="33"/>
        <v>48478.5541354957</v>
      </c>
      <c r="C183" s="23">
        <f t="shared" si="34"/>
        <v>52177.670016055585</v>
      </c>
      <c r="D183" s="23">
        <f t="shared" si="28"/>
        <v>100656.22415155129</v>
      </c>
      <c r="E183" s="23">
        <f t="shared" si="31"/>
        <v>1546895.033738611</v>
      </c>
      <c r="F183" s="24">
        <f t="shared" si="32"/>
        <v>897.1991195683944</v>
      </c>
      <c r="G183" s="14"/>
      <c r="H183" s="24">
        <f t="shared" si="29"/>
        <v>153</v>
      </c>
      <c r="I183" s="39">
        <f t="shared" si="30"/>
        <v>101706.42327111968</v>
      </c>
    </row>
    <row r="184" spans="1:9" ht="15">
      <c r="A184" s="29">
        <v>160</v>
      </c>
      <c r="B184" s="23">
        <f t="shared" si="33"/>
        <v>46896.70110617562</v>
      </c>
      <c r="C184" s="23">
        <f t="shared" si="34"/>
        <v>53759.523045375674</v>
      </c>
      <c r="D184" s="23">
        <f t="shared" si="28"/>
        <v>100656.22415155129</v>
      </c>
      <c r="E184" s="23">
        <f t="shared" si="31"/>
        <v>1493135.5106932353</v>
      </c>
      <c r="F184" s="24">
        <f t="shared" si="32"/>
        <v>866.0185962020765</v>
      </c>
      <c r="G184" s="14"/>
      <c r="H184" s="24">
        <f t="shared" si="29"/>
        <v>153</v>
      </c>
      <c r="I184" s="39">
        <f t="shared" si="30"/>
        <v>101675.24274775336</v>
      </c>
    </row>
    <row r="185" spans="1:9" ht="15">
      <c r="A185" s="29">
        <v>161</v>
      </c>
      <c r="B185" s="23">
        <f t="shared" si="33"/>
        <v>45266.891565849975</v>
      </c>
      <c r="C185" s="23">
        <f t="shared" si="34"/>
        <v>55389.33258570132</v>
      </c>
      <c r="D185" s="23">
        <f aca="true" t="shared" si="35" ref="D185:D204">C185+B185</f>
        <v>100656.22415155129</v>
      </c>
      <c r="E185" s="23">
        <f t="shared" si="31"/>
        <v>1437746.178107534</v>
      </c>
      <c r="F185" s="24">
        <f t="shared" si="32"/>
        <v>833.8927833023698</v>
      </c>
      <c r="G185" s="14"/>
      <c r="H185" s="24">
        <f aca="true" t="shared" si="36" ref="H185:H204">IF($C$19&lt;A185,0,153)</f>
        <v>153</v>
      </c>
      <c r="I185" s="39">
        <f aca="true" t="shared" si="37" ref="I185:I204">IF(D185=0,0,IF(A185=$C$19,(SUM(F185,H185,D185)),(SUM(G185,D185,F185,H185))))</f>
        <v>101643.11693485365</v>
      </c>
    </row>
    <row r="186" spans="1:9" ht="15">
      <c r="A186" s="29">
        <v>162</v>
      </c>
      <c r="B186" s="23">
        <f t="shared" si="33"/>
        <v>43587.67163296013</v>
      </c>
      <c r="C186" s="23">
        <f t="shared" si="34"/>
        <v>57068.55251859116</v>
      </c>
      <c r="D186" s="23">
        <f t="shared" si="35"/>
        <v>100656.22415155129</v>
      </c>
      <c r="E186" s="23">
        <f aca="true" t="shared" si="38" ref="E186:E204">(E185-C186)</f>
        <v>1380677.625588943</v>
      </c>
      <c r="F186" s="24">
        <f t="shared" si="32"/>
        <v>800.7930228415869</v>
      </c>
      <c r="G186" s="14"/>
      <c r="H186" s="24">
        <f t="shared" si="36"/>
        <v>153</v>
      </c>
      <c r="I186" s="39">
        <f t="shared" si="37"/>
        <v>101610.01717439288</v>
      </c>
    </row>
    <row r="187" spans="1:9" ht="15">
      <c r="A187" s="29">
        <v>163</v>
      </c>
      <c r="B187" s="23">
        <f t="shared" si="33"/>
        <v>41857.543349104846</v>
      </c>
      <c r="C187" s="23">
        <f t="shared" si="34"/>
        <v>58798.68080244645</v>
      </c>
      <c r="D187" s="23">
        <f t="shared" si="35"/>
        <v>100656.22415155129</v>
      </c>
      <c r="E187" s="23">
        <f t="shared" si="38"/>
        <v>1321878.9447864965</v>
      </c>
      <c r="F187" s="24">
        <f t="shared" si="32"/>
        <v>766.689787976168</v>
      </c>
      <c r="G187" s="14"/>
      <c r="H187" s="24">
        <f t="shared" si="36"/>
        <v>153</v>
      </c>
      <c r="I187" s="39">
        <f t="shared" si="37"/>
        <v>101575.91393952745</v>
      </c>
    </row>
    <row r="188" spans="1:9" ht="15">
      <c r="A188" s="29">
        <v>164</v>
      </c>
      <c r="B188" s="23">
        <f t="shared" si="33"/>
        <v>40074.963342777344</v>
      </c>
      <c r="C188" s="23">
        <f t="shared" si="34"/>
        <v>60581.26080877395</v>
      </c>
      <c r="D188" s="23">
        <f t="shared" si="35"/>
        <v>100656.22415155129</v>
      </c>
      <c r="E188" s="23">
        <f t="shared" si="38"/>
        <v>1261297.6839777224</v>
      </c>
      <c r="F188" s="24">
        <f t="shared" si="32"/>
        <v>731.552656707079</v>
      </c>
      <c r="G188" s="14"/>
      <c r="H188" s="24">
        <f t="shared" si="36"/>
        <v>153</v>
      </c>
      <c r="I188" s="39">
        <f t="shared" si="37"/>
        <v>101540.77680825836</v>
      </c>
    </row>
    <row r="189" spans="1:9" ht="15">
      <c r="A189" s="29">
        <v>165</v>
      </c>
      <c r="B189" s="23">
        <f t="shared" si="33"/>
        <v>38238.34145259135</v>
      </c>
      <c r="C189" s="23">
        <f t="shared" si="34"/>
        <v>62417.88269895995</v>
      </c>
      <c r="D189" s="23">
        <f t="shared" si="35"/>
        <v>100656.22415155129</v>
      </c>
      <c r="E189" s="23">
        <f t="shared" si="38"/>
        <v>1198879.8012787625</v>
      </c>
      <c r="F189" s="24">
        <f t="shared" si="32"/>
        <v>695.3502847416822</v>
      </c>
      <c r="G189" s="14"/>
      <c r="H189" s="24">
        <f t="shared" si="36"/>
        <v>153</v>
      </c>
      <c r="I189" s="39">
        <f t="shared" si="37"/>
        <v>101504.57443629297</v>
      </c>
    </row>
    <row r="190" spans="1:9" ht="15">
      <c r="A190" s="29">
        <v>166</v>
      </c>
      <c r="B190" s="23">
        <f t="shared" si="33"/>
        <v>36346.039308767875</v>
      </c>
      <c r="C190" s="23">
        <f t="shared" si="34"/>
        <v>64310.18484278342</v>
      </c>
      <c r="D190" s="23">
        <f t="shared" si="35"/>
        <v>100656.22415155129</v>
      </c>
      <c r="E190" s="23">
        <f t="shared" si="38"/>
        <v>1134569.616435979</v>
      </c>
      <c r="F190" s="24">
        <f t="shared" si="32"/>
        <v>658.0503775328679</v>
      </c>
      <c r="G190" s="14"/>
      <c r="H190" s="24">
        <f t="shared" si="36"/>
        <v>153</v>
      </c>
      <c r="I190" s="39">
        <f t="shared" si="37"/>
        <v>101467.27452908416</v>
      </c>
    </row>
    <row r="191" spans="1:9" ht="15">
      <c r="A191" s="29">
        <v>167</v>
      </c>
      <c r="B191" s="23">
        <f t="shared" si="33"/>
        <v>34396.368871617495</v>
      </c>
      <c r="C191" s="23">
        <f t="shared" si="34"/>
        <v>66259.8552799338</v>
      </c>
      <c r="D191" s="23">
        <f t="shared" si="35"/>
        <v>100656.2241515513</v>
      </c>
      <c r="E191" s="23">
        <f t="shared" si="38"/>
        <v>1068309.7611560451</v>
      </c>
      <c r="F191" s="24">
        <f t="shared" si="32"/>
        <v>619.6196614705062</v>
      </c>
      <c r="G191" s="14"/>
      <c r="H191" s="24">
        <f t="shared" si="36"/>
        <v>153</v>
      </c>
      <c r="I191" s="39">
        <f t="shared" si="37"/>
        <v>101428.84381302181</v>
      </c>
    </row>
    <row r="192" spans="1:9" ht="15">
      <c r="A192" s="29">
        <v>168</v>
      </c>
      <c r="B192" s="23">
        <f t="shared" si="33"/>
        <v>32387.59092571417</v>
      </c>
      <c r="C192" s="23">
        <f t="shared" si="34"/>
        <v>68268.63322583713</v>
      </c>
      <c r="D192" s="23">
        <f t="shared" si="35"/>
        <v>100656.22415155129</v>
      </c>
      <c r="E192" s="23">
        <f t="shared" si="38"/>
        <v>1000041.127930208</v>
      </c>
      <c r="F192" s="24">
        <f t="shared" si="32"/>
        <v>580.0238541995207</v>
      </c>
      <c r="G192" s="24">
        <f>G19*0.045%</f>
        <v>2124.5142857142855</v>
      </c>
      <c r="H192" s="24">
        <f t="shared" si="36"/>
        <v>153</v>
      </c>
      <c r="I192" s="39">
        <f t="shared" si="37"/>
        <v>103513.76229146509</v>
      </c>
    </row>
    <row r="193" spans="1:9" ht="15">
      <c r="A193" s="29">
        <v>169</v>
      </c>
      <c r="B193" s="23">
        <f t="shared" si="33"/>
        <v>30317.913528417535</v>
      </c>
      <c r="C193" s="23">
        <f t="shared" si="34"/>
        <v>70338.31062313376</v>
      </c>
      <c r="D193" s="23">
        <f t="shared" si="35"/>
        <v>100656.22415155129</v>
      </c>
      <c r="E193" s="23">
        <f t="shared" si="38"/>
        <v>929702.8173070742</v>
      </c>
      <c r="F193" s="24">
        <f t="shared" si="32"/>
        <v>539.227634038103</v>
      </c>
      <c r="G193" s="14"/>
      <c r="H193" s="24">
        <f t="shared" si="36"/>
        <v>153</v>
      </c>
      <c r="I193" s="39">
        <f t="shared" si="37"/>
        <v>101348.4517855894</v>
      </c>
    </row>
    <row r="194" spans="1:9" ht="15">
      <c r="A194" s="29">
        <v>170</v>
      </c>
      <c r="B194" s="23">
        <f t="shared" si="33"/>
        <v>28185.490411359537</v>
      </c>
      <c r="C194" s="23">
        <f t="shared" si="34"/>
        <v>72470.73374019176</v>
      </c>
      <c r="D194" s="23">
        <f t="shared" si="35"/>
        <v>100656.2241515513</v>
      </c>
      <c r="E194" s="23">
        <f t="shared" si="38"/>
        <v>857232.0835668824</v>
      </c>
      <c r="F194" s="24">
        <f t="shared" si="32"/>
        <v>497.19460846879184</v>
      </c>
      <c r="G194" s="14"/>
      <c r="H194" s="24">
        <f t="shared" si="36"/>
        <v>153</v>
      </c>
      <c r="I194" s="39">
        <f t="shared" si="37"/>
        <v>101306.4187600201</v>
      </c>
    </row>
    <row r="195" spans="1:9" ht="15">
      <c r="A195" s="29">
        <v>171</v>
      </c>
      <c r="B195" s="23">
        <f t="shared" si="33"/>
        <v>25988.419333469385</v>
      </c>
      <c r="C195" s="23">
        <f t="shared" si="34"/>
        <v>74667.8048180819</v>
      </c>
      <c r="D195" s="23">
        <f t="shared" si="35"/>
        <v>100656.22415155129</v>
      </c>
      <c r="E195" s="23">
        <f t="shared" si="38"/>
        <v>782564.2787488005</v>
      </c>
      <c r="F195" s="24">
        <f t="shared" si="32"/>
        <v>453.88728167430435</v>
      </c>
      <c r="G195" s="14"/>
      <c r="H195" s="24">
        <f t="shared" si="36"/>
        <v>153</v>
      </c>
      <c r="I195" s="39">
        <f t="shared" si="37"/>
        <v>101263.1114332256</v>
      </c>
    </row>
    <row r="196" spans="1:9" ht="15">
      <c r="A196" s="29">
        <v>172</v>
      </c>
      <c r="B196" s="23">
        <f t="shared" si="33"/>
        <v>23724.740384067867</v>
      </c>
      <c r="C196" s="23">
        <f t="shared" si="34"/>
        <v>76931.48376748341</v>
      </c>
      <c r="D196" s="23">
        <f t="shared" si="35"/>
        <v>100656.22415155129</v>
      </c>
      <c r="E196" s="23">
        <f t="shared" si="38"/>
        <v>705632.7949813171</v>
      </c>
      <c r="F196" s="24">
        <f t="shared" si="32"/>
        <v>409.26702108916396</v>
      </c>
      <c r="G196" s="14"/>
      <c r="H196" s="24">
        <f t="shared" si="36"/>
        <v>153</v>
      </c>
      <c r="I196" s="39">
        <f t="shared" si="37"/>
        <v>101218.49117264045</v>
      </c>
    </row>
    <row r="197" spans="1:9" ht="15">
      <c r="A197" s="29">
        <v>173</v>
      </c>
      <c r="B197" s="23">
        <f t="shared" si="33"/>
        <v>21392.434234517</v>
      </c>
      <c r="C197" s="23">
        <f t="shared" si="34"/>
        <v>79263.7899170343</v>
      </c>
      <c r="D197" s="23">
        <f t="shared" si="35"/>
        <v>100656.2241515513</v>
      </c>
      <c r="E197" s="23">
        <f t="shared" si="38"/>
        <v>626369.0050642828</v>
      </c>
      <c r="F197" s="24">
        <f t="shared" si="32"/>
        <v>363.294022937284</v>
      </c>
      <c r="G197" s="14"/>
      <c r="H197" s="24">
        <f t="shared" si="36"/>
        <v>153</v>
      </c>
      <c r="I197" s="39">
        <f t="shared" si="37"/>
        <v>101172.51817448859</v>
      </c>
    </row>
    <row r="198" spans="1:9" ht="15">
      <c r="A198" s="29">
        <v>174</v>
      </c>
      <c r="B198" s="23">
        <f t="shared" si="33"/>
        <v>18989.420336865576</v>
      </c>
      <c r="C198" s="23">
        <f t="shared" si="34"/>
        <v>81666.80381468571</v>
      </c>
      <c r="D198" s="23">
        <f t="shared" si="35"/>
        <v>100656.22415155129</v>
      </c>
      <c r="E198" s="23">
        <f t="shared" si="38"/>
        <v>544702.2012495971</v>
      </c>
      <c r="F198" s="24">
        <f t="shared" si="32"/>
        <v>315.92727672476633</v>
      </c>
      <c r="G198" s="14"/>
      <c r="H198" s="24">
        <f t="shared" si="36"/>
        <v>153</v>
      </c>
      <c r="I198" s="39">
        <f t="shared" si="37"/>
        <v>101125.15142827605</v>
      </c>
    </row>
    <row r="199" spans="1:9" ht="15">
      <c r="A199" s="29">
        <v>175</v>
      </c>
      <c r="B199" s="23">
        <f t="shared" si="33"/>
        <v>16513.555067883684</v>
      </c>
      <c r="C199" s="23">
        <f t="shared" si="34"/>
        <v>84142.66908366761</v>
      </c>
      <c r="D199" s="23">
        <f t="shared" si="35"/>
        <v>100656.2241515513</v>
      </c>
      <c r="E199" s="23">
        <f t="shared" si="38"/>
        <v>460559.5321659295</v>
      </c>
      <c r="F199" s="24">
        <f t="shared" si="32"/>
        <v>267.12452865623914</v>
      </c>
      <c r="G199" s="14"/>
      <c r="H199" s="24">
        <f t="shared" si="36"/>
        <v>153</v>
      </c>
      <c r="I199" s="39">
        <f t="shared" si="37"/>
        <v>101076.34868020753</v>
      </c>
    </row>
    <row r="200" spans="1:9" ht="15">
      <c r="A200" s="29">
        <v>176</v>
      </c>
      <c r="B200" s="23">
        <f t="shared" si="33"/>
        <v>13962.629816830495</v>
      </c>
      <c r="C200" s="23">
        <f t="shared" si="34"/>
        <v>86693.5943347208</v>
      </c>
      <c r="D200" s="23">
        <f t="shared" si="35"/>
        <v>100656.22415155129</v>
      </c>
      <c r="E200" s="23">
        <f t="shared" si="38"/>
        <v>373865.9378312087</v>
      </c>
      <c r="F200" s="24">
        <f t="shared" si="32"/>
        <v>216.84224394210105</v>
      </c>
      <c r="G200" s="14"/>
      <c r="H200" s="24">
        <f t="shared" si="36"/>
        <v>153</v>
      </c>
      <c r="I200" s="39">
        <f t="shared" si="37"/>
        <v>101026.06639549338</v>
      </c>
    </row>
    <row r="201" spans="1:9" ht="15">
      <c r="A201" s="29">
        <v>177</v>
      </c>
      <c r="B201" s="23">
        <f t="shared" si="33"/>
        <v>11334.369015249542</v>
      </c>
      <c r="C201" s="23">
        <f t="shared" si="34"/>
        <v>89321.85513630175</v>
      </c>
      <c r="D201" s="23">
        <f t="shared" si="35"/>
        <v>100656.22415155129</v>
      </c>
      <c r="E201" s="23">
        <f t="shared" si="38"/>
        <v>284544.082694907</v>
      </c>
      <c r="F201" s="24">
        <f t="shared" si="32"/>
        <v>165.03556796304605</v>
      </c>
      <c r="G201" s="14"/>
      <c r="H201" s="24">
        <f t="shared" si="36"/>
        <v>153</v>
      </c>
      <c r="I201" s="39">
        <f t="shared" si="37"/>
        <v>100974.25971951433</v>
      </c>
    </row>
    <row r="202" spans="1:9" ht="15">
      <c r="A202" s="29">
        <v>178</v>
      </c>
      <c r="B202" s="23">
        <f t="shared" si="33"/>
        <v>8626.428107033995</v>
      </c>
      <c r="C202" s="23">
        <f t="shared" si="34"/>
        <v>92029.7960445173</v>
      </c>
      <c r="D202" s="23">
        <f t="shared" si="35"/>
        <v>100656.22415155129</v>
      </c>
      <c r="E202" s="23">
        <f t="shared" si="38"/>
        <v>192514.28665038967</v>
      </c>
      <c r="F202" s="24">
        <f t="shared" si="32"/>
        <v>111.65828625722601</v>
      </c>
      <c r="G202" s="14"/>
      <c r="H202" s="24">
        <f t="shared" si="36"/>
        <v>153</v>
      </c>
      <c r="I202" s="39">
        <f t="shared" si="37"/>
        <v>100920.88243780851</v>
      </c>
    </row>
    <row r="203" spans="1:9" ht="15">
      <c r="A203" s="29">
        <v>179</v>
      </c>
      <c r="B203" s="23">
        <f t="shared" si="33"/>
        <v>5836.391456951045</v>
      </c>
      <c r="C203" s="23">
        <f t="shared" si="34"/>
        <v>94819.83269460025</v>
      </c>
      <c r="D203" s="23">
        <f t="shared" si="35"/>
        <v>100656.22415155129</v>
      </c>
      <c r="E203" s="23">
        <f t="shared" si="38"/>
        <v>97694.45395578942</v>
      </c>
      <c r="F203" s="24">
        <f t="shared" si="32"/>
        <v>56.662783294357865</v>
      </c>
      <c r="G203" s="14"/>
      <c r="H203" s="24">
        <f t="shared" si="36"/>
        <v>153</v>
      </c>
      <c r="I203" s="39">
        <f t="shared" si="37"/>
        <v>100865.88693484565</v>
      </c>
    </row>
    <row r="204" spans="1:9" ht="15">
      <c r="A204" s="29">
        <v>180</v>
      </c>
      <c r="B204" s="23">
        <f t="shared" si="33"/>
        <v>2961.770195759747</v>
      </c>
      <c r="C204" s="23">
        <f t="shared" si="34"/>
        <v>97694.45395579154</v>
      </c>
      <c r="D204" s="23">
        <f t="shared" si="35"/>
        <v>100656.22415155129</v>
      </c>
      <c r="E204" s="23">
        <f t="shared" si="38"/>
        <v>-2.1245796233415604E-09</v>
      </c>
      <c r="F204" s="24">
        <v>0</v>
      </c>
      <c r="G204" s="24">
        <v>0</v>
      </c>
      <c r="H204" s="24">
        <f t="shared" si="36"/>
        <v>153</v>
      </c>
      <c r="I204" s="39">
        <f t="shared" si="37"/>
        <v>100809.22415155129</v>
      </c>
    </row>
    <row r="205" spans="1:9" ht="15.75" thickBot="1">
      <c r="A205" s="30" t="s">
        <v>7</v>
      </c>
      <c r="B205" s="31"/>
      <c r="C205" s="31">
        <f>SUM(C25:C204)</f>
        <v>3304800.0000000005</v>
      </c>
      <c r="D205" s="31"/>
      <c r="E205" s="32"/>
      <c r="F205" s="33"/>
      <c r="G205" s="33"/>
      <c r="H205" s="33">
        <f>IF($A$144=$C$19,(SUM(H25:H144)),(SUM(H25:H204)))</f>
        <v>27540</v>
      </c>
      <c r="I205" s="40">
        <f>IF($A$144=$C$19,(SUM(H25:I144)),(SUM(I25:I204)))</f>
        <v>18456886.184986394</v>
      </c>
    </row>
    <row r="206" ht="15.75" thickTop="1"/>
    <row r="210" ht="15">
      <c r="C210" s="9"/>
    </row>
  </sheetData>
  <sheetProtection/>
  <mergeCells count="4">
    <mergeCell ref="K14:L14"/>
    <mergeCell ref="A14:I14"/>
    <mergeCell ref="F3:H3"/>
    <mergeCell ref="J3:J11"/>
  </mergeCells>
  <printOptions/>
  <pageMargins left="0.75" right="0.75" top="0.68" bottom="0.7" header="0.3" footer="0.27"/>
  <pageSetup orientation="portrait" paperSize="9" scale="85" r:id="rId1"/>
  <headerFooter alignWithMargins="0">
    <oddHeader>&amp;C&amp;F</oddHeader>
    <oddFooter>&amp;CPágina &amp;P de &amp;N</oddFooter>
  </headerFooter>
  <ignoredErrors>
    <ignoredError sqref="B144:C1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PROF.CS.EC.DE 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PROF.CS.EC.DE E.R.</dc:creator>
  <cp:keywords/>
  <dc:description/>
  <cp:lastModifiedBy>Germán Zamboni</cp:lastModifiedBy>
  <cp:lastPrinted>2019-04-24T11:49:59Z</cp:lastPrinted>
  <dcterms:created xsi:type="dcterms:W3CDTF">1998-02-20T14:56:36Z</dcterms:created>
  <dcterms:modified xsi:type="dcterms:W3CDTF">2021-01-07T15:41:42Z</dcterms:modified>
  <cp:category/>
  <cp:version/>
  <cp:contentType/>
  <cp:contentStatus/>
</cp:coreProperties>
</file>